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/>
  <bookViews>
    <workbookView xWindow="0" yWindow="120" windowWidth="23040" windowHeight="7920" tabRatio="835" firstSheet="1" activeTab="1"/>
  </bookViews>
  <sheets>
    <sheet name="Прил 5 644" sheetId="1" state="hidden" r:id="rId1"/>
    <sheet name="ПНВ" sheetId="5" r:id="rId2"/>
    <sheet name="ПССВ" sheetId="2" state="hidden" r:id="rId3"/>
    <sheet name="пояснение" sheetId="6" state="hidden" r:id="rId4"/>
    <sheet name="000003606" sheetId="7" state="hidden" r:id="rId5"/>
    <sheet name="000003610" sheetId="8" state="hidden" r:id="rId6"/>
    <sheet name="000004524" sheetId="9" state="hidden" r:id="rId7"/>
    <sheet name="000003615" sheetId="10" state="hidden" r:id="rId8"/>
    <sheet name="000000025" sheetId="12" state="hidden" r:id="rId9"/>
    <sheet name="000003666" sheetId="11" state="hidden" r:id="rId10"/>
    <sheet name="000005055" sheetId="13" state="hidden" r:id="rId11"/>
    <sheet name="000000021" sheetId="14" state="hidden" r:id="rId12"/>
    <sheet name="000000021-2" sheetId="15" state="hidden" r:id="rId13"/>
    <sheet name="000000021-3" sheetId="16" state="hidden" r:id="rId14"/>
    <sheet name="000000021-4" sheetId="17" state="hidden" r:id="rId15"/>
    <sheet name="000000022" sheetId="18" state="hidden" r:id="rId16"/>
    <sheet name="000004558" sheetId="20" state="hidden" r:id="rId17"/>
    <sheet name="000003655" sheetId="21" state="hidden" r:id="rId18"/>
    <sheet name="000003708" sheetId="22" state="hidden" r:id="rId19"/>
    <sheet name="000003623" sheetId="23" state="hidden" r:id="rId20"/>
    <sheet name="000003623-1" sheetId="24" state="hidden" r:id="rId21"/>
    <sheet name="000003623-2" sheetId="25" state="hidden" r:id="rId22"/>
    <sheet name="00000362-3" sheetId="26" state="hidden" r:id="rId23"/>
    <sheet name="000003623-4" sheetId="27" state="hidden" r:id="rId24"/>
    <sheet name="000003713" sheetId="28" state="hidden" r:id="rId25"/>
    <sheet name="000003641" sheetId="29" state="hidden" r:id="rId26"/>
    <sheet name="000003617" sheetId="30" state="hidden" r:id="rId27"/>
    <sheet name="000003622" sheetId="31" state="hidden" r:id="rId28"/>
    <sheet name="000004279" sheetId="32" state="hidden" r:id="rId29"/>
    <sheet name="000003612" sheetId="33" state="hidden" r:id="rId30"/>
    <sheet name="000001487 1488" sheetId="34" state="hidden" r:id="rId31"/>
    <sheet name="000004794" sheetId="36" state="hidden" r:id="rId32"/>
    <sheet name="АБ-002599" sheetId="35" state="hidden" r:id="rId33"/>
    <sheet name="АБ-002601" sheetId="37" state="hidden" r:id="rId34"/>
    <sheet name="000003702" sheetId="38" state="hidden" r:id="rId35"/>
    <sheet name="000003651" sheetId="40" state="hidden" r:id="rId36"/>
    <sheet name="000003791" sheetId="39" state="hidden" r:id="rId37"/>
    <sheet name="3653 3654" sheetId="41" state="hidden" r:id="rId38"/>
    <sheet name="000002056" sheetId="42" state="hidden" r:id="rId39"/>
    <sheet name="000003690 -91" sheetId="43" state="hidden" r:id="rId40"/>
    <sheet name="000005113 объектов 4" sheetId="44" state="hidden" r:id="rId41"/>
    <sheet name="000001450-1" sheetId="45" state="hidden" r:id="rId42"/>
    <sheet name="000001450-3" sheetId="46" state="hidden" r:id="rId43"/>
    <sheet name="000001450-4" sheetId="47" state="hidden" r:id="rId44"/>
    <sheet name="000001454-2" sheetId="68" state="hidden" r:id="rId45"/>
    <sheet name="000001456-5" sheetId="48" state="hidden" r:id="rId46"/>
    <sheet name="000001452-6" sheetId="49" state="hidden" r:id="rId47"/>
    <sheet name="00000 1452-7" sheetId="50" state="hidden" r:id="rId48"/>
    <sheet name="000003701 и еще 4 объекта" sheetId="51" state="hidden" r:id="rId49"/>
    <sheet name="000004559" sheetId="53" state="hidden" r:id="rId50"/>
    <sheet name="АБ-000176" sheetId="52" state="hidden" r:id="rId51"/>
    <sheet name="000003272" sheetId="54" state="hidden" r:id="rId52"/>
    <sheet name="000000011" sheetId="55" state="hidden" r:id="rId53"/>
    <sheet name="000001193-1" sheetId="56" state="hidden" r:id="rId54"/>
    <sheet name="000001193-1 (2)" sheetId="57" state="hidden" r:id="rId55"/>
    <sheet name="000001193-1 (3)" sheetId="58" state="hidden" r:id="rId56"/>
    <sheet name="000003631" sheetId="60" state="hidden" r:id="rId57"/>
    <sheet name="000003614-1" sheetId="61" state="hidden" r:id="rId58"/>
    <sheet name="000003614-2" sheetId="62" state="hidden" r:id="rId59"/>
    <sheet name="000003680" sheetId="59" state="hidden" r:id="rId60"/>
    <sheet name="АБ-000186" sheetId="63" state="hidden" r:id="rId61"/>
    <sheet name="000001817" sheetId="64" state="hidden" r:id="rId62"/>
    <sheet name="000000169" sheetId="65" state="hidden" r:id="rId63"/>
    <sheet name="000000175" sheetId="66" state="hidden" r:id="rId64"/>
    <sheet name="000003754" sheetId="67" state="hidden" r:id="rId65"/>
    <sheet name="000000010" sheetId="69" state="hidden" r:id="rId66"/>
    <sheet name="000000164" sheetId="70" state="hidden" r:id="rId67"/>
    <sheet name="000003994" sheetId="71" state="hidden" r:id="rId68"/>
    <sheet name="000003621" sheetId="72" state="hidden" r:id="rId69"/>
    <sheet name="000003645" sheetId="73" state="hidden" r:id="rId70"/>
    <sheet name="000003676" sheetId="74" state="hidden" r:id="rId71"/>
    <sheet name="000004505" sheetId="75" state="hidden" r:id="rId72"/>
    <sheet name="000000019 и 20" sheetId="76" state="hidden" r:id="rId73"/>
    <sheet name="000003608" sheetId="77" state="hidden" r:id="rId74"/>
    <sheet name="000003607" sheetId="78" state="hidden" r:id="rId75"/>
    <sheet name="000003616" sheetId="79" state="hidden" r:id="rId76"/>
    <sheet name="18 -948-947" sheetId="80" state="hidden" r:id="rId77"/>
    <sheet name="00004470" sheetId="81" state="hidden" r:id="rId78"/>
    <sheet name="000004634" sheetId="82" state="hidden" r:id="rId79"/>
    <sheet name="000003626" sheetId="83" state="hidden" r:id="rId80"/>
    <sheet name="000003643" sheetId="84" state="hidden" r:id="rId81"/>
    <sheet name="3627 и 3628" sheetId="85" state="hidden" r:id="rId82"/>
    <sheet name="000003636" sheetId="86" state="hidden" r:id="rId83"/>
    <sheet name="00002584" sheetId="87" state="hidden" r:id="rId84"/>
    <sheet name="000004822" sheetId="88" state="hidden" r:id="rId85"/>
    <sheet name="АБ-002062" sheetId="89" state="hidden" r:id="rId86"/>
    <sheet name="3648и 3649 и 3650" sheetId="90" state="hidden" r:id="rId87"/>
    <sheet name="1491 1492" sheetId="91" state="hidden" r:id="rId88"/>
    <sheet name="000003647" sheetId="92" state="hidden" r:id="rId89"/>
    <sheet name="000004542" sheetId="93" state="hidden" r:id="rId90"/>
    <sheet name="000003625" sheetId="94" state="hidden" r:id="rId91"/>
    <sheet name="000003634" sheetId="96" state="hidden" r:id="rId92"/>
    <sheet name="3716 и 3717" sheetId="97" state="hidden" r:id="rId93"/>
    <sheet name="000003723" sheetId="98" state="hidden" r:id="rId94"/>
    <sheet name="000003722" sheetId="99" state="hidden" r:id="rId95"/>
    <sheet name="3637 и 968-1" sheetId="100" state="hidden" r:id="rId96"/>
    <sheet name="3637 и 968-2" sheetId="101" state="hidden" r:id="rId97"/>
    <sheet name="3637 и 968-3" sheetId="102" state="hidden" r:id="rId98"/>
    <sheet name="3637 и 968-4" sheetId="103" state="hidden" r:id="rId99"/>
    <sheet name="000003667" sheetId="104" state="hidden" r:id="rId100"/>
    <sheet name="000003668" sheetId="105" state="hidden" r:id="rId101"/>
    <sheet name="4546 и 2224" sheetId="106" state="hidden" r:id="rId102"/>
    <sheet name="3672,3673,3674,3675" sheetId="107" state="hidden" r:id="rId103"/>
    <sheet name="2279 и 394" sheetId="108" state="hidden" r:id="rId104"/>
    <sheet name="137,138и 139" sheetId="109" state="hidden" r:id="rId105"/>
    <sheet name="000004032" sheetId="110" state="hidden" r:id="rId106"/>
    <sheet name="4499 и 4500" sheetId="111" state="hidden" r:id="rId107"/>
    <sheet name="745 и 3 и 2" sheetId="112" state="hidden" r:id="rId108"/>
    <sheet name="4333 и 4334 и 4335" sheetId="113" state="hidden" r:id="rId109"/>
    <sheet name="3681" sheetId="114" state="hidden" r:id="rId110"/>
    <sheet name="3710" sheetId="115" state="hidden" r:id="rId111"/>
    <sheet name="3735" sheetId="116" state="hidden" r:id="rId112"/>
    <sheet name="АБ 789" sheetId="117" state="hidden" r:id="rId113"/>
    <sheet name="4124-1" sheetId="118" state="hidden" r:id="rId114"/>
    <sheet name="4124-2" sheetId="119" state="hidden" r:id="rId115"/>
    <sheet name="4124-3" sheetId="120" state="hidden" r:id="rId116"/>
    <sheet name="4124-4" sheetId="121" state="hidden" r:id="rId117"/>
    <sheet name="4125-1" sheetId="122" state="hidden" r:id="rId118"/>
    <sheet name="4125-2" sheetId="123" state="hidden" r:id="rId119"/>
    <sheet name="4126" sheetId="124" state="hidden" r:id="rId120"/>
    <sheet name="4159" sheetId="125" state="hidden" r:id="rId121"/>
    <sheet name="4160" sheetId="126" state="hidden" r:id="rId122"/>
    <sheet name="4161" sheetId="127" state="hidden" r:id="rId123"/>
    <sheet name="4157" sheetId="128" state="hidden" r:id="rId124"/>
    <sheet name="4150" sheetId="129" state="hidden" r:id="rId125"/>
    <sheet name="4770" sheetId="130" state="hidden" r:id="rId126"/>
    <sheet name="4127,4128" sheetId="131" state="hidden" r:id="rId127"/>
    <sheet name="4165,4166,4167" sheetId="132" state="hidden" r:id="rId128"/>
    <sheet name="4168" sheetId="133" state="hidden" r:id="rId129"/>
    <sheet name="АБ 433" sheetId="134" state="hidden" r:id="rId130"/>
    <sheet name="4129, АБ 958 " sheetId="135" state="hidden" r:id="rId131"/>
    <sheet name="4170,4173,4174" sheetId="136" state="hidden" r:id="rId132"/>
    <sheet name="4123" sheetId="137" state="hidden" r:id="rId133"/>
    <sheet name="4130-1" sheetId="138" state="hidden" r:id="rId134"/>
    <sheet name="4130-2" sheetId="139" state="hidden" r:id="rId135"/>
    <sheet name="4130-3" sheetId="140" state="hidden" r:id="rId136"/>
    <sheet name="4130-4" sheetId="141" state="hidden" r:id="rId137"/>
    <sheet name="4668" sheetId="142" state="hidden" r:id="rId138"/>
    <sheet name="АБ 14-1" sheetId="143" state="hidden" r:id="rId139"/>
    <sheet name="АБ 14-2" sheetId="144" state="hidden" r:id="rId140"/>
    <sheet name="АБ 14-3" sheetId="145" state="hidden" r:id="rId141"/>
    <sheet name="4251-1" sheetId="146" state="hidden" r:id="rId142"/>
    <sheet name="4251-2" sheetId="149" state="hidden" r:id="rId143"/>
    <sheet name="4251-3" sheetId="150" state="hidden" r:id="rId144"/>
    <sheet name="АБ 1575-1" sheetId="151" state="hidden" r:id="rId145"/>
    <sheet name="АБ 1575-2" sheetId="152" state="hidden" r:id="rId146"/>
    <sheet name="АБ 1575-3" sheetId="153" state="hidden" r:id="rId147"/>
    <sheet name="4131" sheetId="154" state="hidden" r:id="rId148"/>
    <sheet name="жиры" sheetId="19" state="hidden" r:id="rId149"/>
  </sheets>
  <definedNames>
    <definedName name="_xlnm._FilterDatabase" localSheetId="148" hidden="1">жиры!$A$5:$AC$202</definedName>
    <definedName name="_xlnm.Print_Titles" localSheetId="148">жиры!$2:$2</definedName>
    <definedName name="_xlnm.Print_Area" localSheetId="148">жиры!$A$1:$E$103</definedName>
    <definedName name="_xlnm.Print_Area" localSheetId="1">ПНВ!$A$2:$O$43</definedName>
  </definedNames>
  <calcPr calcId="144525"/>
</workbook>
</file>

<file path=xl/calcChain.xml><?xml version="1.0" encoding="utf-8"?>
<calcChain xmlns="http://schemas.openxmlformats.org/spreadsheetml/2006/main">
  <c r="E29" i="5" l="1"/>
  <c r="G10" i="5" l="1"/>
  <c r="I10" i="5" s="1"/>
  <c r="G9" i="5" l="1"/>
  <c r="I9" i="5" s="1"/>
  <c r="D29" i="5" l="1"/>
  <c r="E28" i="5" l="1"/>
  <c r="F28" i="5" s="1"/>
  <c r="K41" i="5" l="1"/>
  <c r="E30" i="5" l="1"/>
  <c r="H14" i="5" l="1"/>
  <c r="E33" i="5" l="1"/>
  <c r="K42" i="5"/>
  <c r="E31" i="5"/>
  <c r="E32" i="5"/>
  <c r="E7" i="2"/>
  <c r="F36" i="5"/>
  <c r="G36" i="5" s="1"/>
  <c r="M36" i="5" s="1"/>
  <c r="F35" i="5"/>
  <c r="G35" i="5" s="1"/>
  <c r="M35" i="5" s="1"/>
  <c r="F34" i="5"/>
  <c r="G34" i="5" s="1"/>
  <c r="M34" i="5" s="1"/>
  <c r="F29" i="5" l="1"/>
  <c r="G29" i="5" s="1"/>
  <c r="M29" i="5" s="1"/>
  <c r="G28" i="5"/>
  <c r="M28" i="5" s="1"/>
  <c r="E11" i="2"/>
  <c r="E10" i="2"/>
  <c r="E9" i="2"/>
  <c r="E8" i="2"/>
  <c r="E6" i="2"/>
  <c r="E5" i="2"/>
  <c r="F5" i="2" l="1"/>
  <c r="K20" i="2" l="1"/>
  <c r="K19" i="2"/>
  <c r="F6" i="2" l="1"/>
  <c r="I8" i="7"/>
  <c r="G6" i="2" l="1"/>
  <c r="M6" i="2" s="1"/>
  <c r="F47" i="154"/>
  <c r="G47" i="154" s="1"/>
  <c r="I47" i="154" s="1"/>
  <c r="G46" i="154"/>
  <c r="I46" i="154" s="1"/>
  <c r="K46" i="154" s="1"/>
  <c r="I45" i="154"/>
  <c r="K45" i="154" s="1"/>
  <c r="K44" i="154"/>
  <c r="K43" i="154"/>
  <c r="K42" i="154"/>
  <c r="K41" i="154"/>
  <c r="F39" i="154"/>
  <c r="G39" i="154" s="1"/>
  <c r="I39" i="154" s="1"/>
  <c r="K39" i="154" s="1"/>
  <c r="F38" i="154"/>
  <c r="G38" i="154" s="1"/>
  <c r="I38" i="154" s="1"/>
  <c r="F37" i="154"/>
  <c r="G37" i="154" s="1"/>
  <c r="I37" i="154" s="1"/>
  <c r="F35" i="154"/>
  <c r="G35" i="154" s="1"/>
  <c r="I35" i="154" s="1"/>
  <c r="K35" i="154" s="1"/>
  <c r="G33" i="154"/>
  <c r="I33" i="154" s="1"/>
  <c r="F32" i="154"/>
  <c r="G32" i="154" s="1"/>
  <c r="I32" i="154" s="1"/>
  <c r="F31" i="154"/>
  <c r="G31" i="154" s="1"/>
  <c r="I31" i="154" s="1"/>
  <c r="J31" i="154" s="1"/>
  <c r="J48" i="154" s="1"/>
  <c r="A29" i="154"/>
  <c r="I18" i="154"/>
  <c r="J18" i="154" s="1"/>
  <c r="L18" i="154" s="1"/>
  <c r="T18" i="154" s="1"/>
  <c r="I17" i="154"/>
  <c r="J17" i="154" s="1"/>
  <c r="L17" i="154" s="1"/>
  <c r="T17" i="154" s="1"/>
  <c r="I16" i="154"/>
  <c r="J16" i="154" s="1"/>
  <c r="I15" i="154"/>
  <c r="J15" i="154" s="1"/>
  <c r="L15" i="154" s="1"/>
  <c r="T15" i="154" s="1"/>
  <c r="I14" i="154"/>
  <c r="J14" i="154" s="1"/>
  <c r="L14" i="154" s="1"/>
  <c r="T14" i="154" s="1"/>
  <c r="I13" i="154"/>
  <c r="J13" i="154" s="1"/>
  <c r="L13" i="154" s="1"/>
  <c r="T13" i="154" s="1"/>
  <c r="I12" i="154"/>
  <c r="J12" i="154" s="1"/>
  <c r="L12" i="154" s="1"/>
  <c r="T12" i="154" s="1"/>
  <c r="I11" i="154"/>
  <c r="J11" i="154" s="1"/>
  <c r="L11" i="154" s="1"/>
  <c r="T11" i="154" s="1"/>
  <c r="I10" i="154"/>
  <c r="J10" i="154" s="1"/>
  <c r="L10" i="154" s="1"/>
  <c r="T10" i="154" s="1"/>
  <c r="I9" i="154"/>
  <c r="J9" i="154" s="1"/>
  <c r="L9" i="154" s="1"/>
  <c r="T9" i="154" s="1"/>
  <c r="I8" i="154"/>
  <c r="J8" i="154" s="1"/>
  <c r="L8" i="154" s="1"/>
  <c r="T8" i="154" s="1"/>
  <c r="F47" i="153"/>
  <c r="G47" i="153" s="1"/>
  <c r="I47" i="153" s="1"/>
  <c r="G46" i="153"/>
  <c r="I46" i="153" s="1"/>
  <c r="K46" i="153" s="1"/>
  <c r="I45" i="153"/>
  <c r="K45" i="153" s="1"/>
  <c r="K44" i="153"/>
  <c r="K43" i="153"/>
  <c r="K42" i="153"/>
  <c r="K41" i="153"/>
  <c r="F39" i="153"/>
  <c r="G39" i="153" s="1"/>
  <c r="I39" i="153" s="1"/>
  <c r="K39" i="153" s="1"/>
  <c r="F38" i="153"/>
  <c r="G38" i="153" s="1"/>
  <c r="I38" i="153" s="1"/>
  <c r="F37" i="153"/>
  <c r="G37" i="153" s="1"/>
  <c r="I37" i="153" s="1"/>
  <c r="F35" i="153"/>
  <c r="G35" i="153" s="1"/>
  <c r="I35" i="153" s="1"/>
  <c r="K35" i="153" s="1"/>
  <c r="G33" i="153"/>
  <c r="I33" i="153" s="1"/>
  <c r="F32" i="153"/>
  <c r="G32" i="153" s="1"/>
  <c r="I32" i="153" s="1"/>
  <c r="F31" i="153"/>
  <c r="G31" i="153" s="1"/>
  <c r="I31" i="153" s="1"/>
  <c r="A29" i="153"/>
  <c r="I18" i="153"/>
  <c r="J18" i="153" s="1"/>
  <c r="L18" i="153" s="1"/>
  <c r="T18" i="153" s="1"/>
  <c r="I17" i="153"/>
  <c r="J17" i="153" s="1"/>
  <c r="L17" i="153" s="1"/>
  <c r="T17" i="153" s="1"/>
  <c r="I16" i="153"/>
  <c r="J16" i="153" s="1"/>
  <c r="I15" i="153"/>
  <c r="J15" i="153" s="1"/>
  <c r="L15" i="153" s="1"/>
  <c r="T15" i="153" s="1"/>
  <c r="I14" i="153"/>
  <c r="J14" i="153" s="1"/>
  <c r="L14" i="153" s="1"/>
  <c r="T14" i="153" s="1"/>
  <c r="I13" i="153"/>
  <c r="J13" i="153" s="1"/>
  <c r="L13" i="153" s="1"/>
  <c r="T13" i="153" s="1"/>
  <c r="I12" i="153"/>
  <c r="J12" i="153" s="1"/>
  <c r="L12" i="153" s="1"/>
  <c r="T12" i="153" s="1"/>
  <c r="I11" i="153"/>
  <c r="J11" i="153" s="1"/>
  <c r="L11" i="153" s="1"/>
  <c r="T11" i="153" s="1"/>
  <c r="I10" i="153"/>
  <c r="J10" i="153" s="1"/>
  <c r="L10" i="153" s="1"/>
  <c r="T10" i="153" s="1"/>
  <c r="I9" i="153"/>
  <c r="J9" i="153" s="1"/>
  <c r="L9" i="153" s="1"/>
  <c r="T9" i="153" s="1"/>
  <c r="I8" i="153"/>
  <c r="J8" i="153" s="1"/>
  <c r="L8" i="153" s="1"/>
  <c r="T8" i="153" s="1"/>
  <c r="F47" i="152"/>
  <c r="G47" i="152" s="1"/>
  <c r="I47" i="152" s="1"/>
  <c r="G46" i="152"/>
  <c r="I46" i="152" s="1"/>
  <c r="K46" i="152" s="1"/>
  <c r="I45" i="152"/>
  <c r="K45" i="152" s="1"/>
  <c r="K44" i="152"/>
  <c r="K43" i="152"/>
  <c r="K42" i="152"/>
  <c r="K41" i="152"/>
  <c r="F39" i="152"/>
  <c r="G39" i="152" s="1"/>
  <c r="I39" i="152" s="1"/>
  <c r="K39" i="152" s="1"/>
  <c r="F38" i="152"/>
  <c r="G38" i="152" s="1"/>
  <c r="I38" i="152" s="1"/>
  <c r="F37" i="152"/>
  <c r="G37" i="152" s="1"/>
  <c r="I37" i="152" s="1"/>
  <c r="F35" i="152"/>
  <c r="G35" i="152" s="1"/>
  <c r="I35" i="152" s="1"/>
  <c r="K35" i="152" s="1"/>
  <c r="G33" i="152"/>
  <c r="I33" i="152" s="1"/>
  <c r="F32" i="152"/>
  <c r="G32" i="152" s="1"/>
  <c r="I32" i="152" s="1"/>
  <c r="F31" i="152"/>
  <c r="G31" i="152" s="1"/>
  <c r="I31" i="152" s="1"/>
  <c r="A29" i="152"/>
  <c r="I18" i="152"/>
  <c r="J18" i="152" s="1"/>
  <c r="L18" i="152" s="1"/>
  <c r="T18" i="152" s="1"/>
  <c r="I17" i="152"/>
  <c r="J17" i="152" s="1"/>
  <c r="L17" i="152" s="1"/>
  <c r="T17" i="152" s="1"/>
  <c r="I16" i="152"/>
  <c r="J16" i="152" s="1"/>
  <c r="I15" i="152"/>
  <c r="J15" i="152" s="1"/>
  <c r="L15" i="152" s="1"/>
  <c r="T15" i="152" s="1"/>
  <c r="I14" i="152"/>
  <c r="J14" i="152" s="1"/>
  <c r="L14" i="152" s="1"/>
  <c r="T14" i="152" s="1"/>
  <c r="I13" i="152"/>
  <c r="J13" i="152" s="1"/>
  <c r="L13" i="152" s="1"/>
  <c r="T13" i="152" s="1"/>
  <c r="I12" i="152"/>
  <c r="J12" i="152" s="1"/>
  <c r="L12" i="152" s="1"/>
  <c r="T12" i="152" s="1"/>
  <c r="I11" i="152"/>
  <c r="J11" i="152" s="1"/>
  <c r="L11" i="152" s="1"/>
  <c r="T11" i="152" s="1"/>
  <c r="I10" i="152"/>
  <c r="J10" i="152" s="1"/>
  <c r="L10" i="152" s="1"/>
  <c r="T10" i="152" s="1"/>
  <c r="I9" i="152"/>
  <c r="J9" i="152" s="1"/>
  <c r="L9" i="152" s="1"/>
  <c r="T9" i="152" s="1"/>
  <c r="I8" i="152"/>
  <c r="J8" i="152" s="1"/>
  <c r="L8" i="152" s="1"/>
  <c r="T8" i="152" s="1"/>
  <c r="F47" i="151"/>
  <c r="G47" i="151" s="1"/>
  <c r="I47" i="151" s="1"/>
  <c r="G46" i="151"/>
  <c r="I46" i="151" s="1"/>
  <c r="K46" i="151" s="1"/>
  <c r="I45" i="151"/>
  <c r="K45" i="151" s="1"/>
  <c r="K44" i="151"/>
  <c r="K43" i="151"/>
  <c r="K42" i="151"/>
  <c r="K41" i="151"/>
  <c r="F39" i="151"/>
  <c r="G39" i="151" s="1"/>
  <c r="I39" i="151" s="1"/>
  <c r="K39" i="151" s="1"/>
  <c r="F38" i="151"/>
  <c r="G38" i="151" s="1"/>
  <c r="I38" i="151" s="1"/>
  <c r="F37" i="151"/>
  <c r="G37" i="151" s="1"/>
  <c r="I37" i="151" s="1"/>
  <c r="F35" i="151"/>
  <c r="G35" i="151" s="1"/>
  <c r="I35" i="151" s="1"/>
  <c r="K35" i="151" s="1"/>
  <c r="G33" i="151"/>
  <c r="I33" i="151" s="1"/>
  <c r="F32" i="151"/>
  <c r="G32" i="151" s="1"/>
  <c r="I32" i="151" s="1"/>
  <c r="F31" i="151"/>
  <c r="G31" i="151" s="1"/>
  <c r="I31" i="151" s="1"/>
  <c r="A29" i="151"/>
  <c r="I18" i="151"/>
  <c r="J18" i="151" s="1"/>
  <c r="L18" i="151" s="1"/>
  <c r="T18" i="151" s="1"/>
  <c r="I17" i="151"/>
  <c r="J17" i="151" s="1"/>
  <c r="L17" i="151" s="1"/>
  <c r="T17" i="151" s="1"/>
  <c r="I16" i="151"/>
  <c r="J16" i="151" s="1"/>
  <c r="I15" i="151"/>
  <c r="J15" i="151" s="1"/>
  <c r="L15" i="151" s="1"/>
  <c r="T15" i="151" s="1"/>
  <c r="I14" i="151"/>
  <c r="J14" i="151" s="1"/>
  <c r="L14" i="151" s="1"/>
  <c r="T14" i="151" s="1"/>
  <c r="I13" i="151"/>
  <c r="J13" i="151" s="1"/>
  <c r="L13" i="151" s="1"/>
  <c r="T13" i="151" s="1"/>
  <c r="I12" i="151"/>
  <c r="J12" i="151" s="1"/>
  <c r="L12" i="151" s="1"/>
  <c r="T12" i="151" s="1"/>
  <c r="I11" i="151"/>
  <c r="J11" i="151" s="1"/>
  <c r="L11" i="151" s="1"/>
  <c r="T11" i="151" s="1"/>
  <c r="I10" i="151"/>
  <c r="J10" i="151" s="1"/>
  <c r="L10" i="151" s="1"/>
  <c r="T10" i="151" s="1"/>
  <c r="I9" i="151"/>
  <c r="J9" i="151" s="1"/>
  <c r="L9" i="151" s="1"/>
  <c r="T9" i="151" s="1"/>
  <c r="I8" i="151"/>
  <c r="J8" i="151" s="1"/>
  <c r="L8" i="151" s="1"/>
  <c r="T8" i="151" s="1"/>
  <c r="F47" i="150"/>
  <c r="G47" i="150" s="1"/>
  <c r="I47" i="150" s="1"/>
  <c r="G46" i="150"/>
  <c r="I46" i="150" s="1"/>
  <c r="K46" i="150" s="1"/>
  <c r="I45" i="150"/>
  <c r="K45" i="150" s="1"/>
  <c r="K44" i="150"/>
  <c r="K43" i="150"/>
  <c r="K42" i="150"/>
  <c r="K41" i="150"/>
  <c r="F39" i="150"/>
  <c r="G39" i="150" s="1"/>
  <c r="I39" i="150" s="1"/>
  <c r="K39" i="150" s="1"/>
  <c r="F38" i="150"/>
  <c r="G38" i="150" s="1"/>
  <c r="I38" i="150" s="1"/>
  <c r="G37" i="150"/>
  <c r="I37" i="150" s="1"/>
  <c r="F37" i="150"/>
  <c r="F35" i="150"/>
  <c r="G35" i="150" s="1"/>
  <c r="I35" i="150" s="1"/>
  <c r="K35" i="150" s="1"/>
  <c r="G33" i="150"/>
  <c r="I33" i="150" s="1"/>
  <c r="F32" i="150"/>
  <c r="G32" i="150" s="1"/>
  <c r="I32" i="150" s="1"/>
  <c r="F31" i="150"/>
  <c r="G31" i="150" s="1"/>
  <c r="I31" i="150" s="1"/>
  <c r="A29" i="150"/>
  <c r="I18" i="150"/>
  <c r="J18" i="150" s="1"/>
  <c r="L18" i="150" s="1"/>
  <c r="T18" i="150" s="1"/>
  <c r="I17" i="150"/>
  <c r="J17" i="150" s="1"/>
  <c r="L17" i="150" s="1"/>
  <c r="T17" i="150" s="1"/>
  <c r="I16" i="150"/>
  <c r="J16" i="150" s="1"/>
  <c r="I15" i="150"/>
  <c r="J15" i="150" s="1"/>
  <c r="L15" i="150" s="1"/>
  <c r="T15" i="150" s="1"/>
  <c r="I14" i="150"/>
  <c r="J14" i="150" s="1"/>
  <c r="L14" i="150" s="1"/>
  <c r="T14" i="150" s="1"/>
  <c r="I13" i="150"/>
  <c r="J13" i="150" s="1"/>
  <c r="L13" i="150" s="1"/>
  <c r="T13" i="150" s="1"/>
  <c r="I12" i="150"/>
  <c r="J12" i="150" s="1"/>
  <c r="L12" i="150" s="1"/>
  <c r="T12" i="150" s="1"/>
  <c r="I11" i="150"/>
  <c r="J11" i="150" s="1"/>
  <c r="L11" i="150" s="1"/>
  <c r="T11" i="150" s="1"/>
  <c r="I10" i="150"/>
  <c r="J10" i="150" s="1"/>
  <c r="L10" i="150" s="1"/>
  <c r="T10" i="150" s="1"/>
  <c r="I9" i="150"/>
  <c r="J9" i="150" s="1"/>
  <c r="L9" i="150" s="1"/>
  <c r="T9" i="150" s="1"/>
  <c r="I8" i="150"/>
  <c r="J8" i="150" s="1"/>
  <c r="L8" i="150" s="1"/>
  <c r="T8" i="150" s="1"/>
  <c r="F47" i="149"/>
  <c r="G47" i="149" s="1"/>
  <c r="I47" i="149" s="1"/>
  <c r="G46" i="149"/>
  <c r="I46" i="149" s="1"/>
  <c r="K46" i="149" s="1"/>
  <c r="I45" i="149"/>
  <c r="K45" i="149" s="1"/>
  <c r="K44" i="149"/>
  <c r="K43" i="149"/>
  <c r="K42" i="149"/>
  <c r="K41" i="149"/>
  <c r="G39" i="149"/>
  <c r="I39" i="149" s="1"/>
  <c r="K39" i="149" s="1"/>
  <c r="F39" i="149"/>
  <c r="F38" i="149"/>
  <c r="G38" i="149" s="1"/>
  <c r="I38" i="149" s="1"/>
  <c r="F37" i="149"/>
  <c r="G37" i="149" s="1"/>
  <c r="I37" i="149" s="1"/>
  <c r="F35" i="149"/>
  <c r="G35" i="149" s="1"/>
  <c r="I35" i="149" s="1"/>
  <c r="K35" i="149" s="1"/>
  <c r="G33" i="149"/>
  <c r="I33" i="149" s="1"/>
  <c r="F32" i="149"/>
  <c r="G32" i="149" s="1"/>
  <c r="I32" i="149" s="1"/>
  <c r="F31" i="149"/>
  <c r="G31" i="149" s="1"/>
  <c r="I31" i="149" s="1"/>
  <c r="A29" i="149"/>
  <c r="I18" i="149"/>
  <c r="J18" i="149" s="1"/>
  <c r="L18" i="149" s="1"/>
  <c r="T18" i="149" s="1"/>
  <c r="I17" i="149"/>
  <c r="J17" i="149" s="1"/>
  <c r="L17" i="149" s="1"/>
  <c r="T17" i="149" s="1"/>
  <c r="I16" i="149"/>
  <c r="J16" i="149" s="1"/>
  <c r="I15" i="149"/>
  <c r="J15" i="149" s="1"/>
  <c r="L15" i="149" s="1"/>
  <c r="T15" i="149" s="1"/>
  <c r="I14" i="149"/>
  <c r="J14" i="149" s="1"/>
  <c r="L14" i="149" s="1"/>
  <c r="T14" i="149" s="1"/>
  <c r="I13" i="149"/>
  <c r="J13" i="149" s="1"/>
  <c r="L13" i="149" s="1"/>
  <c r="T13" i="149" s="1"/>
  <c r="I12" i="149"/>
  <c r="J12" i="149" s="1"/>
  <c r="L12" i="149" s="1"/>
  <c r="T12" i="149" s="1"/>
  <c r="I11" i="149"/>
  <c r="J11" i="149" s="1"/>
  <c r="L11" i="149" s="1"/>
  <c r="T11" i="149" s="1"/>
  <c r="I10" i="149"/>
  <c r="J10" i="149" s="1"/>
  <c r="L10" i="149" s="1"/>
  <c r="T10" i="149" s="1"/>
  <c r="I9" i="149"/>
  <c r="J9" i="149" s="1"/>
  <c r="L9" i="149" s="1"/>
  <c r="T9" i="149" s="1"/>
  <c r="I8" i="149"/>
  <c r="J8" i="149" s="1"/>
  <c r="L8" i="149" s="1"/>
  <c r="T8" i="149" s="1"/>
  <c r="F47" i="146"/>
  <c r="G47" i="146" s="1"/>
  <c r="I47" i="146" s="1"/>
  <c r="G46" i="146"/>
  <c r="I46" i="146" s="1"/>
  <c r="K46" i="146" s="1"/>
  <c r="I45" i="146"/>
  <c r="K45" i="146" s="1"/>
  <c r="K44" i="146"/>
  <c r="K43" i="146"/>
  <c r="K42" i="146"/>
  <c r="K41" i="146"/>
  <c r="F39" i="146"/>
  <c r="G39" i="146" s="1"/>
  <c r="I39" i="146" s="1"/>
  <c r="K39" i="146" s="1"/>
  <c r="F38" i="146"/>
  <c r="G38" i="146" s="1"/>
  <c r="I38" i="146" s="1"/>
  <c r="F37" i="146"/>
  <c r="G37" i="146" s="1"/>
  <c r="I37" i="146" s="1"/>
  <c r="F35" i="146"/>
  <c r="G35" i="146" s="1"/>
  <c r="I35" i="146" s="1"/>
  <c r="K35" i="146" s="1"/>
  <c r="G33" i="146"/>
  <c r="I33" i="146" s="1"/>
  <c r="F32" i="146"/>
  <c r="G32" i="146" s="1"/>
  <c r="I32" i="146" s="1"/>
  <c r="F31" i="146"/>
  <c r="G31" i="146" s="1"/>
  <c r="I31" i="146" s="1"/>
  <c r="A29" i="146"/>
  <c r="J18" i="146"/>
  <c r="L18" i="146" s="1"/>
  <c r="T18" i="146" s="1"/>
  <c r="I18" i="146"/>
  <c r="I17" i="146"/>
  <c r="J17" i="146" s="1"/>
  <c r="L17" i="146" s="1"/>
  <c r="T17" i="146" s="1"/>
  <c r="I16" i="146"/>
  <c r="J16" i="146" s="1"/>
  <c r="I15" i="146"/>
  <c r="J15" i="146" s="1"/>
  <c r="L15" i="146" s="1"/>
  <c r="T15" i="146" s="1"/>
  <c r="J14" i="146"/>
  <c r="L14" i="146" s="1"/>
  <c r="T14" i="146" s="1"/>
  <c r="I14" i="146"/>
  <c r="I13" i="146"/>
  <c r="J13" i="146" s="1"/>
  <c r="L13" i="146" s="1"/>
  <c r="T13" i="146" s="1"/>
  <c r="I12" i="146"/>
  <c r="J12" i="146" s="1"/>
  <c r="L12" i="146" s="1"/>
  <c r="T12" i="146" s="1"/>
  <c r="I11" i="146"/>
  <c r="J11" i="146" s="1"/>
  <c r="L11" i="146" s="1"/>
  <c r="T11" i="146" s="1"/>
  <c r="J10" i="146"/>
  <c r="L10" i="146" s="1"/>
  <c r="T10" i="146" s="1"/>
  <c r="I10" i="146"/>
  <c r="I9" i="146"/>
  <c r="J9" i="146" s="1"/>
  <c r="L9" i="146" s="1"/>
  <c r="T9" i="146" s="1"/>
  <c r="I8" i="146"/>
  <c r="J8" i="146" s="1"/>
  <c r="L8" i="146" s="1"/>
  <c r="T8" i="146" s="1"/>
  <c r="F47" i="143"/>
  <c r="G47" i="143" s="1"/>
  <c r="I47" i="143" s="1"/>
  <c r="F47" i="145"/>
  <c r="G47" i="145" s="1"/>
  <c r="I47" i="145" s="1"/>
  <c r="G46" i="145"/>
  <c r="I46" i="145" s="1"/>
  <c r="K46" i="145" s="1"/>
  <c r="I45" i="145"/>
  <c r="K45" i="145" s="1"/>
  <c r="K44" i="145"/>
  <c r="K43" i="145"/>
  <c r="K42" i="145"/>
  <c r="K41" i="145"/>
  <c r="F39" i="145"/>
  <c r="G39" i="145" s="1"/>
  <c r="I39" i="145" s="1"/>
  <c r="K39" i="145" s="1"/>
  <c r="F38" i="145"/>
  <c r="G38" i="145" s="1"/>
  <c r="I38" i="145" s="1"/>
  <c r="F37" i="145"/>
  <c r="G37" i="145" s="1"/>
  <c r="I37" i="145" s="1"/>
  <c r="F35" i="145"/>
  <c r="G35" i="145" s="1"/>
  <c r="I35" i="145" s="1"/>
  <c r="K35" i="145" s="1"/>
  <c r="G33" i="145"/>
  <c r="I33" i="145" s="1"/>
  <c r="F32" i="145"/>
  <c r="G32" i="145" s="1"/>
  <c r="I32" i="145" s="1"/>
  <c r="F31" i="145"/>
  <c r="G31" i="145" s="1"/>
  <c r="I31" i="145" s="1"/>
  <c r="A29" i="145"/>
  <c r="I18" i="145"/>
  <c r="J18" i="145" s="1"/>
  <c r="L18" i="145" s="1"/>
  <c r="T18" i="145" s="1"/>
  <c r="I17" i="145"/>
  <c r="J17" i="145" s="1"/>
  <c r="L17" i="145" s="1"/>
  <c r="T17" i="145" s="1"/>
  <c r="I16" i="145"/>
  <c r="J16" i="145" s="1"/>
  <c r="I15" i="145"/>
  <c r="J15" i="145" s="1"/>
  <c r="L15" i="145" s="1"/>
  <c r="T15" i="145" s="1"/>
  <c r="I14" i="145"/>
  <c r="J14" i="145" s="1"/>
  <c r="L14" i="145" s="1"/>
  <c r="T14" i="145" s="1"/>
  <c r="I13" i="145"/>
  <c r="J13" i="145" s="1"/>
  <c r="L13" i="145" s="1"/>
  <c r="T13" i="145" s="1"/>
  <c r="I12" i="145"/>
  <c r="J12" i="145" s="1"/>
  <c r="L12" i="145" s="1"/>
  <c r="T12" i="145" s="1"/>
  <c r="I11" i="145"/>
  <c r="J11" i="145" s="1"/>
  <c r="L11" i="145" s="1"/>
  <c r="T11" i="145" s="1"/>
  <c r="I10" i="145"/>
  <c r="J10" i="145" s="1"/>
  <c r="L10" i="145" s="1"/>
  <c r="T10" i="145" s="1"/>
  <c r="I9" i="145"/>
  <c r="J9" i="145" s="1"/>
  <c r="L9" i="145" s="1"/>
  <c r="T9" i="145" s="1"/>
  <c r="I8" i="145"/>
  <c r="J8" i="145" s="1"/>
  <c r="L8" i="145" s="1"/>
  <c r="T8" i="145" s="1"/>
  <c r="F47" i="144"/>
  <c r="G47" i="144" s="1"/>
  <c r="I47" i="144" s="1"/>
  <c r="G46" i="144"/>
  <c r="I46" i="144" s="1"/>
  <c r="K46" i="144" s="1"/>
  <c r="K45" i="144"/>
  <c r="I45" i="144"/>
  <c r="K44" i="144"/>
  <c r="K43" i="144"/>
  <c r="K42" i="144"/>
  <c r="K41" i="144"/>
  <c r="F39" i="144"/>
  <c r="G39" i="144" s="1"/>
  <c r="I39" i="144" s="1"/>
  <c r="K39" i="144" s="1"/>
  <c r="F38" i="144"/>
  <c r="G38" i="144" s="1"/>
  <c r="I38" i="144" s="1"/>
  <c r="F37" i="144"/>
  <c r="G37" i="144" s="1"/>
  <c r="I37" i="144" s="1"/>
  <c r="F35" i="144"/>
  <c r="G35" i="144" s="1"/>
  <c r="I35" i="144" s="1"/>
  <c r="K35" i="144" s="1"/>
  <c r="G33" i="144"/>
  <c r="I33" i="144" s="1"/>
  <c r="F32" i="144"/>
  <c r="G32" i="144" s="1"/>
  <c r="I32" i="144" s="1"/>
  <c r="F31" i="144"/>
  <c r="G31" i="144" s="1"/>
  <c r="I31" i="144" s="1"/>
  <c r="A29" i="144"/>
  <c r="I18" i="144"/>
  <c r="J18" i="144" s="1"/>
  <c r="L18" i="144" s="1"/>
  <c r="T18" i="144" s="1"/>
  <c r="I17" i="144"/>
  <c r="J17" i="144" s="1"/>
  <c r="L17" i="144" s="1"/>
  <c r="T17" i="144" s="1"/>
  <c r="I16" i="144"/>
  <c r="J16" i="144" s="1"/>
  <c r="I15" i="144"/>
  <c r="J15" i="144" s="1"/>
  <c r="L15" i="144" s="1"/>
  <c r="T15" i="144" s="1"/>
  <c r="I14" i="144"/>
  <c r="J14" i="144" s="1"/>
  <c r="L14" i="144" s="1"/>
  <c r="T14" i="144" s="1"/>
  <c r="I13" i="144"/>
  <c r="J13" i="144" s="1"/>
  <c r="L13" i="144" s="1"/>
  <c r="T13" i="144" s="1"/>
  <c r="I12" i="144"/>
  <c r="J12" i="144" s="1"/>
  <c r="L12" i="144" s="1"/>
  <c r="T12" i="144" s="1"/>
  <c r="I11" i="144"/>
  <c r="J11" i="144" s="1"/>
  <c r="L11" i="144" s="1"/>
  <c r="T11" i="144" s="1"/>
  <c r="I10" i="144"/>
  <c r="J10" i="144" s="1"/>
  <c r="L10" i="144" s="1"/>
  <c r="T10" i="144" s="1"/>
  <c r="I9" i="144"/>
  <c r="J9" i="144" s="1"/>
  <c r="L9" i="144" s="1"/>
  <c r="T9" i="144" s="1"/>
  <c r="J8" i="144"/>
  <c r="L8" i="144" s="1"/>
  <c r="T8" i="144" s="1"/>
  <c r="I8" i="144"/>
  <c r="G46" i="143"/>
  <c r="I46" i="143" s="1"/>
  <c r="K46" i="143" s="1"/>
  <c r="I45" i="143"/>
  <c r="K45" i="143" s="1"/>
  <c r="K44" i="143"/>
  <c r="K43" i="143"/>
  <c r="K42" i="143"/>
  <c r="K41" i="143"/>
  <c r="F39" i="143"/>
  <c r="G39" i="143" s="1"/>
  <c r="I39" i="143" s="1"/>
  <c r="K39" i="143" s="1"/>
  <c r="G38" i="143"/>
  <c r="I38" i="143" s="1"/>
  <c r="F38" i="143"/>
  <c r="F37" i="143"/>
  <c r="G37" i="143" s="1"/>
  <c r="I37" i="143" s="1"/>
  <c r="F35" i="143"/>
  <c r="G35" i="143" s="1"/>
  <c r="I35" i="143" s="1"/>
  <c r="K35" i="143" s="1"/>
  <c r="G33" i="143"/>
  <c r="I33" i="143" s="1"/>
  <c r="F32" i="143"/>
  <c r="G32" i="143" s="1"/>
  <c r="I32" i="143" s="1"/>
  <c r="F31" i="143"/>
  <c r="G31" i="143" s="1"/>
  <c r="I31" i="143" s="1"/>
  <c r="A29" i="143"/>
  <c r="I18" i="143"/>
  <c r="J18" i="143" s="1"/>
  <c r="L18" i="143" s="1"/>
  <c r="T18" i="143" s="1"/>
  <c r="I17" i="143"/>
  <c r="J17" i="143" s="1"/>
  <c r="L17" i="143" s="1"/>
  <c r="T17" i="143" s="1"/>
  <c r="I16" i="143"/>
  <c r="J16" i="143" s="1"/>
  <c r="I15" i="143"/>
  <c r="J15" i="143" s="1"/>
  <c r="L15" i="143" s="1"/>
  <c r="T15" i="143" s="1"/>
  <c r="I14" i="143"/>
  <c r="J14" i="143" s="1"/>
  <c r="L14" i="143" s="1"/>
  <c r="T14" i="143" s="1"/>
  <c r="I13" i="143"/>
  <c r="J13" i="143" s="1"/>
  <c r="L13" i="143" s="1"/>
  <c r="T13" i="143" s="1"/>
  <c r="I12" i="143"/>
  <c r="J12" i="143" s="1"/>
  <c r="L12" i="143" s="1"/>
  <c r="T12" i="143" s="1"/>
  <c r="I11" i="143"/>
  <c r="J11" i="143" s="1"/>
  <c r="L11" i="143" s="1"/>
  <c r="T11" i="143" s="1"/>
  <c r="I10" i="143"/>
  <c r="J10" i="143" s="1"/>
  <c r="L10" i="143" s="1"/>
  <c r="T10" i="143" s="1"/>
  <c r="I9" i="143"/>
  <c r="J9" i="143" s="1"/>
  <c r="L9" i="143" s="1"/>
  <c r="T9" i="143" s="1"/>
  <c r="I8" i="143"/>
  <c r="J8" i="143" s="1"/>
  <c r="L8" i="143" s="1"/>
  <c r="T8" i="143" s="1"/>
  <c r="F47" i="142"/>
  <c r="G47" i="142" s="1"/>
  <c r="I47" i="142" s="1"/>
  <c r="G46" i="142"/>
  <c r="I46" i="142" s="1"/>
  <c r="K46" i="142" s="1"/>
  <c r="I45" i="142"/>
  <c r="K45" i="142" s="1"/>
  <c r="K44" i="142"/>
  <c r="K43" i="142"/>
  <c r="K42" i="142"/>
  <c r="K41" i="142"/>
  <c r="F39" i="142"/>
  <c r="G39" i="142" s="1"/>
  <c r="I39" i="142" s="1"/>
  <c r="K39" i="142" s="1"/>
  <c r="F38" i="142"/>
  <c r="G38" i="142" s="1"/>
  <c r="I38" i="142" s="1"/>
  <c r="F37" i="142"/>
  <c r="G37" i="142" s="1"/>
  <c r="I37" i="142" s="1"/>
  <c r="F35" i="142"/>
  <c r="G35" i="142" s="1"/>
  <c r="I35" i="142" s="1"/>
  <c r="K35" i="142" s="1"/>
  <c r="G33" i="142"/>
  <c r="I33" i="142" s="1"/>
  <c r="F32" i="142"/>
  <c r="G32" i="142" s="1"/>
  <c r="I32" i="142" s="1"/>
  <c r="F31" i="142"/>
  <c r="G31" i="142" s="1"/>
  <c r="I31" i="142" s="1"/>
  <c r="A29" i="142"/>
  <c r="I18" i="142"/>
  <c r="J18" i="142" s="1"/>
  <c r="L18" i="142" s="1"/>
  <c r="T18" i="142" s="1"/>
  <c r="I17" i="142"/>
  <c r="J17" i="142" s="1"/>
  <c r="L17" i="142" s="1"/>
  <c r="T17" i="142" s="1"/>
  <c r="I16" i="142"/>
  <c r="J16" i="142" s="1"/>
  <c r="I15" i="142"/>
  <c r="J15" i="142" s="1"/>
  <c r="L15" i="142" s="1"/>
  <c r="T15" i="142" s="1"/>
  <c r="I14" i="142"/>
  <c r="J14" i="142" s="1"/>
  <c r="L14" i="142" s="1"/>
  <c r="T14" i="142" s="1"/>
  <c r="I13" i="142"/>
  <c r="J13" i="142" s="1"/>
  <c r="L13" i="142" s="1"/>
  <c r="T13" i="142" s="1"/>
  <c r="I12" i="142"/>
  <c r="J12" i="142" s="1"/>
  <c r="L12" i="142" s="1"/>
  <c r="T12" i="142" s="1"/>
  <c r="I11" i="142"/>
  <c r="J11" i="142" s="1"/>
  <c r="L11" i="142" s="1"/>
  <c r="T11" i="142" s="1"/>
  <c r="I10" i="142"/>
  <c r="J10" i="142" s="1"/>
  <c r="L10" i="142" s="1"/>
  <c r="T10" i="142" s="1"/>
  <c r="I9" i="142"/>
  <c r="J9" i="142" s="1"/>
  <c r="L9" i="142" s="1"/>
  <c r="T9" i="142" s="1"/>
  <c r="I8" i="142"/>
  <c r="J8" i="142" s="1"/>
  <c r="L8" i="142" s="1"/>
  <c r="T8" i="142" s="1"/>
  <c r="F47" i="141"/>
  <c r="G47" i="141" s="1"/>
  <c r="I47" i="141" s="1"/>
  <c r="G46" i="141"/>
  <c r="I46" i="141" s="1"/>
  <c r="K46" i="141" s="1"/>
  <c r="I45" i="141"/>
  <c r="K45" i="141" s="1"/>
  <c r="K44" i="141"/>
  <c r="K43" i="141"/>
  <c r="K42" i="141"/>
  <c r="K41" i="141"/>
  <c r="F39" i="141"/>
  <c r="G39" i="141" s="1"/>
  <c r="I39" i="141" s="1"/>
  <c r="K39" i="141" s="1"/>
  <c r="F38" i="141"/>
  <c r="G38" i="141" s="1"/>
  <c r="I38" i="141" s="1"/>
  <c r="F37" i="141"/>
  <c r="G37" i="141" s="1"/>
  <c r="I37" i="141" s="1"/>
  <c r="F35" i="141"/>
  <c r="G35" i="141" s="1"/>
  <c r="I35" i="141" s="1"/>
  <c r="K35" i="141" s="1"/>
  <c r="G33" i="141"/>
  <c r="I33" i="141" s="1"/>
  <c r="F32" i="141"/>
  <c r="G32" i="141" s="1"/>
  <c r="I32" i="141" s="1"/>
  <c r="F31" i="141"/>
  <c r="G31" i="141" s="1"/>
  <c r="I31" i="141" s="1"/>
  <c r="A29" i="141"/>
  <c r="I18" i="141"/>
  <c r="J18" i="141" s="1"/>
  <c r="L18" i="141" s="1"/>
  <c r="T18" i="141" s="1"/>
  <c r="I17" i="141"/>
  <c r="J17" i="141" s="1"/>
  <c r="L17" i="141" s="1"/>
  <c r="T17" i="141" s="1"/>
  <c r="I16" i="141"/>
  <c r="J16" i="141" s="1"/>
  <c r="I15" i="141"/>
  <c r="J15" i="141" s="1"/>
  <c r="L15" i="141" s="1"/>
  <c r="T15" i="141" s="1"/>
  <c r="I14" i="141"/>
  <c r="J14" i="141" s="1"/>
  <c r="L14" i="141" s="1"/>
  <c r="T14" i="141" s="1"/>
  <c r="I13" i="141"/>
  <c r="J13" i="141" s="1"/>
  <c r="L13" i="141" s="1"/>
  <c r="T13" i="141" s="1"/>
  <c r="I12" i="141"/>
  <c r="J12" i="141" s="1"/>
  <c r="L12" i="141" s="1"/>
  <c r="T12" i="141" s="1"/>
  <c r="I11" i="141"/>
  <c r="J11" i="141" s="1"/>
  <c r="L11" i="141" s="1"/>
  <c r="T11" i="141" s="1"/>
  <c r="I10" i="141"/>
  <c r="J10" i="141" s="1"/>
  <c r="L10" i="141" s="1"/>
  <c r="T10" i="141" s="1"/>
  <c r="I9" i="141"/>
  <c r="J9" i="141" s="1"/>
  <c r="L9" i="141" s="1"/>
  <c r="T9" i="141" s="1"/>
  <c r="I8" i="141"/>
  <c r="J8" i="141" s="1"/>
  <c r="L8" i="141" s="1"/>
  <c r="T8" i="141" s="1"/>
  <c r="F47" i="140"/>
  <c r="G47" i="140" s="1"/>
  <c r="I47" i="140" s="1"/>
  <c r="G46" i="140"/>
  <c r="I46" i="140" s="1"/>
  <c r="K46" i="140" s="1"/>
  <c r="I45" i="140"/>
  <c r="K45" i="140" s="1"/>
  <c r="K44" i="140"/>
  <c r="K43" i="140"/>
  <c r="K42" i="140"/>
  <c r="K41" i="140"/>
  <c r="F39" i="140"/>
  <c r="G39" i="140" s="1"/>
  <c r="I39" i="140" s="1"/>
  <c r="K39" i="140" s="1"/>
  <c r="F38" i="140"/>
  <c r="G38" i="140" s="1"/>
  <c r="I38" i="140" s="1"/>
  <c r="F37" i="140"/>
  <c r="G37" i="140" s="1"/>
  <c r="I37" i="140" s="1"/>
  <c r="F35" i="140"/>
  <c r="G35" i="140" s="1"/>
  <c r="I35" i="140" s="1"/>
  <c r="K35" i="140" s="1"/>
  <c r="G33" i="140"/>
  <c r="I33" i="140" s="1"/>
  <c r="F32" i="140"/>
  <c r="G32" i="140" s="1"/>
  <c r="I32" i="140" s="1"/>
  <c r="F31" i="140"/>
  <c r="G31" i="140" s="1"/>
  <c r="I31" i="140" s="1"/>
  <c r="A29" i="140"/>
  <c r="I18" i="140"/>
  <c r="J18" i="140" s="1"/>
  <c r="L18" i="140" s="1"/>
  <c r="T18" i="140" s="1"/>
  <c r="I17" i="140"/>
  <c r="J17" i="140" s="1"/>
  <c r="L17" i="140" s="1"/>
  <c r="T17" i="140" s="1"/>
  <c r="I16" i="140"/>
  <c r="J16" i="140" s="1"/>
  <c r="I15" i="140"/>
  <c r="J15" i="140" s="1"/>
  <c r="L15" i="140" s="1"/>
  <c r="T15" i="140" s="1"/>
  <c r="I14" i="140"/>
  <c r="J14" i="140" s="1"/>
  <c r="L14" i="140" s="1"/>
  <c r="T14" i="140" s="1"/>
  <c r="I13" i="140"/>
  <c r="J13" i="140" s="1"/>
  <c r="L13" i="140" s="1"/>
  <c r="T13" i="140" s="1"/>
  <c r="I12" i="140"/>
  <c r="J12" i="140" s="1"/>
  <c r="L12" i="140" s="1"/>
  <c r="T12" i="140" s="1"/>
  <c r="I11" i="140"/>
  <c r="J11" i="140" s="1"/>
  <c r="L11" i="140" s="1"/>
  <c r="T11" i="140" s="1"/>
  <c r="I10" i="140"/>
  <c r="J10" i="140" s="1"/>
  <c r="L10" i="140" s="1"/>
  <c r="T10" i="140" s="1"/>
  <c r="I9" i="140"/>
  <c r="J9" i="140" s="1"/>
  <c r="L9" i="140" s="1"/>
  <c r="T9" i="140" s="1"/>
  <c r="I8" i="140"/>
  <c r="J8" i="140" s="1"/>
  <c r="L8" i="140" s="1"/>
  <c r="T8" i="140" s="1"/>
  <c r="F47" i="139"/>
  <c r="G47" i="139" s="1"/>
  <c r="I47" i="139" s="1"/>
  <c r="G46" i="139"/>
  <c r="I46" i="139" s="1"/>
  <c r="K46" i="139" s="1"/>
  <c r="I45" i="139"/>
  <c r="K45" i="139" s="1"/>
  <c r="K44" i="139"/>
  <c r="K43" i="139"/>
  <c r="K42" i="139"/>
  <c r="K41" i="139"/>
  <c r="F39" i="139"/>
  <c r="G39" i="139" s="1"/>
  <c r="I39" i="139" s="1"/>
  <c r="K39" i="139" s="1"/>
  <c r="F38" i="139"/>
  <c r="G38" i="139" s="1"/>
  <c r="I38" i="139" s="1"/>
  <c r="F37" i="139"/>
  <c r="G37" i="139" s="1"/>
  <c r="I37" i="139" s="1"/>
  <c r="F35" i="139"/>
  <c r="G35" i="139" s="1"/>
  <c r="I35" i="139" s="1"/>
  <c r="K35" i="139" s="1"/>
  <c r="G33" i="139"/>
  <c r="I33" i="139" s="1"/>
  <c r="F32" i="139"/>
  <c r="G32" i="139" s="1"/>
  <c r="I32" i="139" s="1"/>
  <c r="F31" i="139"/>
  <c r="G31" i="139" s="1"/>
  <c r="I31" i="139" s="1"/>
  <c r="A29" i="139"/>
  <c r="I18" i="139"/>
  <c r="J18" i="139" s="1"/>
  <c r="L18" i="139" s="1"/>
  <c r="T18" i="139" s="1"/>
  <c r="I17" i="139"/>
  <c r="J17" i="139" s="1"/>
  <c r="L17" i="139" s="1"/>
  <c r="T17" i="139" s="1"/>
  <c r="I16" i="139"/>
  <c r="J16" i="139" s="1"/>
  <c r="I15" i="139"/>
  <c r="J15" i="139" s="1"/>
  <c r="L15" i="139" s="1"/>
  <c r="T15" i="139" s="1"/>
  <c r="I14" i="139"/>
  <c r="J14" i="139" s="1"/>
  <c r="L14" i="139" s="1"/>
  <c r="T14" i="139" s="1"/>
  <c r="I13" i="139"/>
  <c r="J13" i="139" s="1"/>
  <c r="L13" i="139" s="1"/>
  <c r="T13" i="139" s="1"/>
  <c r="I12" i="139"/>
  <c r="J12" i="139" s="1"/>
  <c r="L12" i="139" s="1"/>
  <c r="T12" i="139" s="1"/>
  <c r="I11" i="139"/>
  <c r="J11" i="139" s="1"/>
  <c r="L11" i="139" s="1"/>
  <c r="T11" i="139" s="1"/>
  <c r="I10" i="139"/>
  <c r="J10" i="139" s="1"/>
  <c r="L10" i="139" s="1"/>
  <c r="T10" i="139" s="1"/>
  <c r="I9" i="139"/>
  <c r="J9" i="139" s="1"/>
  <c r="L9" i="139" s="1"/>
  <c r="T9" i="139" s="1"/>
  <c r="I8" i="139"/>
  <c r="J8" i="139" s="1"/>
  <c r="L8" i="139" s="1"/>
  <c r="T8" i="139" s="1"/>
  <c r="F47" i="138"/>
  <c r="G47" i="138" s="1"/>
  <c r="I47" i="138" s="1"/>
  <c r="G46" i="138"/>
  <c r="I46" i="138" s="1"/>
  <c r="K46" i="138" s="1"/>
  <c r="K45" i="138"/>
  <c r="I45" i="138"/>
  <c r="K44" i="138"/>
  <c r="K43" i="138"/>
  <c r="K42" i="138"/>
  <c r="K41" i="138"/>
  <c r="F39" i="138"/>
  <c r="G39" i="138" s="1"/>
  <c r="I39" i="138" s="1"/>
  <c r="K39" i="138" s="1"/>
  <c r="F38" i="138"/>
  <c r="G38" i="138" s="1"/>
  <c r="I38" i="138" s="1"/>
  <c r="F37" i="138"/>
  <c r="G37" i="138" s="1"/>
  <c r="I37" i="138" s="1"/>
  <c r="F35" i="138"/>
  <c r="G35" i="138" s="1"/>
  <c r="I35" i="138" s="1"/>
  <c r="K35" i="138" s="1"/>
  <c r="G33" i="138"/>
  <c r="I33" i="138" s="1"/>
  <c r="F32" i="138"/>
  <c r="G32" i="138" s="1"/>
  <c r="I32" i="138" s="1"/>
  <c r="F31" i="138"/>
  <c r="G31" i="138" s="1"/>
  <c r="I31" i="138" s="1"/>
  <c r="A29" i="138"/>
  <c r="I18" i="138"/>
  <c r="J18" i="138" s="1"/>
  <c r="L18" i="138" s="1"/>
  <c r="T18" i="138" s="1"/>
  <c r="I17" i="138"/>
  <c r="J17" i="138" s="1"/>
  <c r="L17" i="138" s="1"/>
  <c r="T17" i="138" s="1"/>
  <c r="I16" i="138"/>
  <c r="J16" i="138" s="1"/>
  <c r="I15" i="138"/>
  <c r="J15" i="138" s="1"/>
  <c r="L15" i="138" s="1"/>
  <c r="T15" i="138" s="1"/>
  <c r="I14" i="138"/>
  <c r="J14" i="138" s="1"/>
  <c r="L14" i="138" s="1"/>
  <c r="T14" i="138" s="1"/>
  <c r="I13" i="138"/>
  <c r="J13" i="138" s="1"/>
  <c r="L13" i="138" s="1"/>
  <c r="T13" i="138" s="1"/>
  <c r="I12" i="138"/>
  <c r="J12" i="138" s="1"/>
  <c r="L12" i="138" s="1"/>
  <c r="T12" i="138" s="1"/>
  <c r="I11" i="138"/>
  <c r="J11" i="138" s="1"/>
  <c r="L11" i="138" s="1"/>
  <c r="T11" i="138" s="1"/>
  <c r="I10" i="138"/>
  <c r="J10" i="138" s="1"/>
  <c r="L10" i="138" s="1"/>
  <c r="T10" i="138" s="1"/>
  <c r="I9" i="138"/>
  <c r="J9" i="138" s="1"/>
  <c r="L9" i="138" s="1"/>
  <c r="T9" i="138" s="1"/>
  <c r="I8" i="138"/>
  <c r="J8" i="138" s="1"/>
  <c r="L8" i="138" s="1"/>
  <c r="T8" i="138" s="1"/>
  <c r="F47" i="137"/>
  <c r="G47" i="137" s="1"/>
  <c r="I47" i="137" s="1"/>
  <c r="I46" i="137"/>
  <c r="K46" i="137" s="1"/>
  <c r="G46" i="137"/>
  <c r="I45" i="137"/>
  <c r="K45" i="137" s="1"/>
  <c r="K44" i="137"/>
  <c r="K43" i="137"/>
  <c r="K42" i="137"/>
  <c r="K41" i="137"/>
  <c r="F39" i="137"/>
  <c r="G39" i="137" s="1"/>
  <c r="I39" i="137" s="1"/>
  <c r="K39" i="137" s="1"/>
  <c r="F38" i="137"/>
  <c r="G38" i="137" s="1"/>
  <c r="I38" i="137" s="1"/>
  <c r="F37" i="137"/>
  <c r="G37" i="137" s="1"/>
  <c r="I37" i="137" s="1"/>
  <c r="F35" i="137"/>
  <c r="G35" i="137" s="1"/>
  <c r="I35" i="137" s="1"/>
  <c r="K35" i="137" s="1"/>
  <c r="G33" i="137"/>
  <c r="I33" i="137" s="1"/>
  <c r="F32" i="137"/>
  <c r="G32" i="137" s="1"/>
  <c r="I32" i="137" s="1"/>
  <c r="F31" i="137"/>
  <c r="G31" i="137" s="1"/>
  <c r="I31" i="137" s="1"/>
  <c r="A29" i="137"/>
  <c r="I18" i="137"/>
  <c r="J18" i="137" s="1"/>
  <c r="L18" i="137" s="1"/>
  <c r="T18" i="137" s="1"/>
  <c r="I17" i="137"/>
  <c r="J17" i="137" s="1"/>
  <c r="L17" i="137" s="1"/>
  <c r="T17" i="137" s="1"/>
  <c r="I16" i="137"/>
  <c r="J16" i="137" s="1"/>
  <c r="I15" i="137"/>
  <c r="J15" i="137" s="1"/>
  <c r="L15" i="137" s="1"/>
  <c r="T15" i="137" s="1"/>
  <c r="I14" i="137"/>
  <c r="J14" i="137" s="1"/>
  <c r="L14" i="137" s="1"/>
  <c r="T14" i="137" s="1"/>
  <c r="I13" i="137"/>
  <c r="J13" i="137" s="1"/>
  <c r="L13" i="137" s="1"/>
  <c r="T13" i="137" s="1"/>
  <c r="I12" i="137"/>
  <c r="J12" i="137" s="1"/>
  <c r="L12" i="137" s="1"/>
  <c r="T12" i="137" s="1"/>
  <c r="I11" i="137"/>
  <c r="J11" i="137" s="1"/>
  <c r="L11" i="137" s="1"/>
  <c r="T11" i="137" s="1"/>
  <c r="I10" i="137"/>
  <c r="J10" i="137" s="1"/>
  <c r="L10" i="137" s="1"/>
  <c r="T10" i="137" s="1"/>
  <c r="I9" i="137"/>
  <c r="J9" i="137" s="1"/>
  <c r="L9" i="137" s="1"/>
  <c r="T9" i="137" s="1"/>
  <c r="I8" i="137"/>
  <c r="J8" i="137" s="1"/>
  <c r="L8" i="137" s="1"/>
  <c r="T8" i="137" s="1"/>
  <c r="F47" i="136"/>
  <c r="G47" i="136" s="1"/>
  <c r="I47" i="136" s="1"/>
  <c r="G46" i="136"/>
  <c r="I46" i="136" s="1"/>
  <c r="K46" i="136" s="1"/>
  <c r="I45" i="136"/>
  <c r="K45" i="136" s="1"/>
  <c r="K44" i="136"/>
  <c r="K43" i="136"/>
  <c r="K42" i="136"/>
  <c r="K41" i="136"/>
  <c r="F39" i="136"/>
  <c r="G39" i="136" s="1"/>
  <c r="I39" i="136" s="1"/>
  <c r="K39" i="136" s="1"/>
  <c r="F38" i="136"/>
  <c r="G38" i="136" s="1"/>
  <c r="I38" i="136" s="1"/>
  <c r="F37" i="136"/>
  <c r="G37" i="136" s="1"/>
  <c r="I37" i="136" s="1"/>
  <c r="F35" i="136"/>
  <c r="G35" i="136" s="1"/>
  <c r="I35" i="136" s="1"/>
  <c r="K35" i="136" s="1"/>
  <c r="G33" i="136"/>
  <c r="I33" i="136" s="1"/>
  <c r="F32" i="136"/>
  <c r="G32" i="136" s="1"/>
  <c r="I32" i="136" s="1"/>
  <c r="F31" i="136"/>
  <c r="G31" i="136" s="1"/>
  <c r="I31" i="136" s="1"/>
  <c r="A29" i="136"/>
  <c r="I18" i="136"/>
  <c r="J18" i="136" s="1"/>
  <c r="L18" i="136" s="1"/>
  <c r="T18" i="136" s="1"/>
  <c r="I17" i="136"/>
  <c r="J17" i="136" s="1"/>
  <c r="L17" i="136" s="1"/>
  <c r="T17" i="136" s="1"/>
  <c r="I16" i="136"/>
  <c r="J16" i="136" s="1"/>
  <c r="I15" i="136"/>
  <c r="J15" i="136" s="1"/>
  <c r="L15" i="136" s="1"/>
  <c r="T15" i="136" s="1"/>
  <c r="I14" i="136"/>
  <c r="J14" i="136" s="1"/>
  <c r="L14" i="136" s="1"/>
  <c r="T14" i="136" s="1"/>
  <c r="I13" i="136"/>
  <c r="J13" i="136" s="1"/>
  <c r="L13" i="136" s="1"/>
  <c r="T13" i="136" s="1"/>
  <c r="I12" i="136"/>
  <c r="J12" i="136" s="1"/>
  <c r="L12" i="136" s="1"/>
  <c r="T12" i="136" s="1"/>
  <c r="I11" i="136"/>
  <c r="J11" i="136" s="1"/>
  <c r="L11" i="136" s="1"/>
  <c r="T11" i="136" s="1"/>
  <c r="I10" i="136"/>
  <c r="J10" i="136" s="1"/>
  <c r="L10" i="136" s="1"/>
  <c r="T10" i="136" s="1"/>
  <c r="I9" i="136"/>
  <c r="J9" i="136" s="1"/>
  <c r="L9" i="136" s="1"/>
  <c r="T9" i="136" s="1"/>
  <c r="I8" i="136"/>
  <c r="J8" i="136" s="1"/>
  <c r="L8" i="136" s="1"/>
  <c r="T8" i="136" s="1"/>
  <c r="F47" i="135"/>
  <c r="G47" i="135" s="1"/>
  <c r="I47" i="135" s="1"/>
  <c r="G46" i="135"/>
  <c r="I46" i="135" s="1"/>
  <c r="K46" i="135" s="1"/>
  <c r="I45" i="135"/>
  <c r="K45" i="135" s="1"/>
  <c r="K44" i="135"/>
  <c r="K43" i="135"/>
  <c r="K42" i="135"/>
  <c r="K41" i="135"/>
  <c r="F39" i="135"/>
  <c r="G39" i="135" s="1"/>
  <c r="I39" i="135" s="1"/>
  <c r="K39" i="135" s="1"/>
  <c r="F38" i="135"/>
  <c r="G38" i="135" s="1"/>
  <c r="I38" i="135" s="1"/>
  <c r="F37" i="135"/>
  <c r="G37" i="135" s="1"/>
  <c r="I37" i="135" s="1"/>
  <c r="F35" i="135"/>
  <c r="G35" i="135" s="1"/>
  <c r="I35" i="135" s="1"/>
  <c r="K35" i="135" s="1"/>
  <c r="G33" i="135"/>
  <c r="I33" i="135" s="1"/>
  <c r="F32" i="135"/>
  <c r="G32" i="135" s="1"/>
  <c r="I32" i="135" s="1"/>
  <c r="F31" i="135"/>
  <c r="G31" i="135" s="1"/>
  <c r="I31" i="135" s="1"/>
  <c r="A29" i="135"/>
  <c r="I18" i="135"/>
  <c r="J18" i="135" s="1"/>
  <c r="L18" i="135" s="1"/>
  <c r="T18" i="135" s="1"/>
  <c r="I17" i="135"/>
  <c r="J17" i="135" s="1"/>
  <c r="L17" i="135" s="1"/>
  <c r="T17" i="135" s="1"/>
  <c r="I16" i="135"/>
  <c r="J16" i="135" s="1"/>
  <c r="I15" i="135"/>
  <c r="J15" i="135" s="1"/>
  <c r="L15" i="135" s="1"/>
  <c r="T15" i="135" s="1"/>
  <c r="I14" i="135"/>
  <c r="J14" i="135" s="1"/>
  <c r="L14" i="135" s="1"/>
  <c r="T14" i="135" s="1"/>
  <c r="I13" i="135"/>
  <c r="J13" i="135" s="1"/>
  <c r="L13" i="135" s="1"/>
  <c r="T13" i="135" s="1"/>
  <c r="I12" i="135"/>
  <c r="J12" i="135" s="1"/>
  <c r="L12" i="135" s="1"/>
  <c r="T12" i="135" s="1"/>
  <c r="I11" i="135"/>
  <c r="J11" i="135" s="1"/>
  <c r="L11" i="135" s="1"/>
  <c r="T11" i="135" s="1"/>
  <c r="I10" i="135"/>
  <c r="J10" i="135" s="1"/>
  <c r="L10" i="135" s="1"/>
  <c r="T10" i="135" s="1"/>
  <c r="I9" i="135"/>
  <c r="J9" i="135" s="1"/>
  <c r="L9" i="135" s="1"/>
  <c r="T9" i="135" s="1"/>
  <c r="I8" i="135"/>
  <c r="J8" i="135" s="1"/>
  <c r="L8" i="135" s="1"/>
  <c r="T8" i="135" s="1"/>
  <c r="F47" i="134"/>
  <c r="G47" i="134" s="1"/>
  <c r="I47" i="134" s="1"/>
  <c r="G46" i="134"/>
  <c r="I46" i="134" s="1"/>
  <c r="K46" i="134" s="1"/>
  <c r="I45" i="134"/>
  <c r="K45" i="134" s="1"/>
  <c r="K44" i="134"/>
  <c r="K43" i="134"/>
  <c r="K42" i="134"/>
  <c r="K41" i="134"/>
  <c r="G39" i="134"/>
  <c r="I39" i="134" s="1"/>
  <c r="K39" i="134" s="1"/>
  <c r="F39" i="134"/>
  <c r="F38" i="134"/>
  <c r="G38" i="134" s="1"/>
  <c r="I38" i="134" s="1"/>
  <c r="F37" i="134"/>
  <c r="G37" i="134" s="1"/>
  <c r="I37" i="134" s="1"/>
  <c r="F35" i="134"/>
  <c r="G35" i="134" s="1"/>
  <c r="I35" i="134" s="1"/>
  <c r="K35" i="134" s="1"/>
  <c r="G33" i="134"/>
  <c r="I33" i="134" s="1"/>
  <c r="F32" i="134"/>
  <c r="G32" i="134" s="1"/>
  <c r="I32" i="134" s="1"/>
  <c r="F31" i="134"/>
  <c r="G31" i="134" s="1"/>
  <c r="I31" i="134" s="1"/>
  <c r="A29" i="134"/>
  <c r="I18" i="134"/>
  <c r="J18" i="134" s="1"/>
  <c r="L18" i="134" s="1"/>
  <c r="T18" i="134" s="1"/>
  <c r="I17" i="134"/>
  <c r="J17" i="134" s="1"/>
  <c r="L17" i="134" s="1"/>
  <c r="T17" i="134" s="1"/>
  <c r="I16" i="134"/>
  <c r="J16" i="134" s="1"/>
  <c r="I15" i="134"/>
  <c r="J15" i="134" s="1"/>
  <c r="L15" i="134" s="1"/>
  <c r="T15" i="134" s="1"/>
  <c r="I14" i="134"/>
  <c r="J14" i="134" s="1"/>
  <c r="L14" i="134" s="1"/>
  <c r="T14" i="134" s="1"/>
  <c r="I13" i="134"/>
  <c r="J13" i="134" s="1"/>
  <c r="L13" i="134" s="1"/>
  <c r="T13" i="134" s="1"/>
  <c r="I12" i="134"/>
  <c r="J12" i="134" s="1"/>
  <c r="L12" i="134" s="1"/>
  <c r="T12" i="134" s="1"/>
  <c r="I11" i="134"/>
  <c r="J11" i="134" s="1"/>
  <c r="L11" i="134" s="1"/>
  <c r="T11" i="134" s="1"/>
  <c r="I10" i="134"/>
  <c r="J10" i="134" s="1"/>
  <c r="L10" i="134" s="1"/>
  <c r="T10" i="134" s="1"/>
  <c r="I9" i="134"/>
  <c r="J9" i="134" s="1"/>
  <c r="L9" i="134" s="1"/>
  <c r="T9" i="134" s="1"/>
  <c r="I8" i="134"/>
  <c r="J8" i="134" s="1"/>
  <c r="L8" i="134" s="1"/>
  <c r="T8" i="134" s="1"/>
  <c r="F47" i="133"/>
  <c r="G47" i="133" s="1"/>
  <c r="I47" i="133" s="1"/>
  <c r="G46" i="133"/>
  <c r="I46" i="133" s="1"/>
  <c r="K46" i="133" s="1"/>
  <c r="I45" i="133"/>
  <c r="K45" i="133" s="1"/>
  <c r="K44" i="133"/>
  <c r="K43" i="133"/>
  <c r="K42" i="133"/>
  <c r="K41" i="133"/>
  <c r="F39" i="133"/>
  <c r="G39" i="133" s="1"/>
  <c r="I39" i="133" s="1"/>
  <c r="K39" i="133" s="1"/>
  <c r="F38" i="133"/>
  <c r="G38" i="133" s="1"/>
  <c r="I38" i="133" s="1"/>
  <c r="F37" i="133"/>
  <c r="G37" i="133" s="1"/>
  <c r="I37" i="133" s="1"/>
  <c r="F35" i="133"/>
  <c r="G35" i="133" s="1"/>
  <c r="I35" i="133" s="1"/>
  <c r="K35" i="133" s="1"/>
  <c r="G33" i="133"/>
  <c r="I33" i="133" s="1"/>
  <c r="F32" i="133"/>
  <c r="G32" i="133" s="1"/>
  <c r="I32" i="133" s="1"/>
  <c r="F31" i="133"/>
  <c r="G31" i="133" s="1"/>
  <c r="I31" i="133" s="1"/>
  <c r="A29" i="133"/>
  <c r="I18" i="133"/>
  <c r="J18" i="133" s="1"/>
  <c r="L18" i="133" s="1"/>
  <c r="T18" i="133" s="1"/>
  <c r="I17" i="133"/>
  <c r="J17" i="133" s="1"/>
  <c r="L17" i="133" s="1"/>
  <c r="T17" i="133" s="1"/>
  <c r="I16" i="133"/>
  <c r="J16" i="133" s="1"/>
  <c r="I15" i="133"/>
  <c r="J15" i="133" s="1"/>
  <c r="L15" i="133" s="1"/>
  <c r="T15" i="133" s="1"/>
  <c r="I14" i="133"/>
  <c r="J14" i="133" s="1"/>
  <c r="L14" i="133" s="1"/>
  <c r="T14" i="133" s="1"/>
  <c r="I13" i="133"/>
  <c r="J13" i="133" s="1"/>
  <c r="L13" i="133" s="1"/>
  <c r="T13" i="133" s="1"/>
  <c r="I12" i="133"/>
  <c r="J12" i="133" s="1"/>
  <c r="L12" i="133" s="1"/>
  <c r="T12" i="133" s="1"/>
  <c r="I11" i="133"/>
  <c r="J11" i="133" s="1"/>
  <c r="L11" i="133" s="1"/>
  <c r="T11" i="133" s="1"/>
  <c r="I10" i="133"/>
  <c r="J10" i="133" s="1"/>
  <c r="L10" i="133" s="1"/>
  <c r="T10" i="133" s="1"/>
  <c r="I9" i="133"/>
  <c r="J9" i="133" s="1"/>
  <c r="L9" i="133" s="1"/>
  <c r="T9" i="133" s="1"/>
  <c r="I8" i="133"/>
  <c r="J8" i="133" s="1"/>
  <c r="L8" i="133" s="1"/>
  <c r="T8" i="133" s="1"/>
  <c r="F47" i="132"/>
  <c r="G47" i="132" s="1"/>
  <c r="I47" i="132" s="1"/>
  <c r="G46" i="132"/>
  <c r="I46" i="132" s="1"/>
  <c r="K46" i="132" s="1"/>
  <c r="I45" i="132"/>
  <c r="K45" i="132" s="1"/>
  <c r="K44" i="132"/>
  <c r="K43" i="132"/>
  <c r="K42" i="132"/>
  <c r="K41" i="132"/>
  <c r="F39" i="132"/>
  <c r="G39" i="132" s="1"/>
  <c r="I39" i="132" s="1"/>
  <c r="K39" i="132" s="1"/>
  <c r="F38" i="132"/>
  <c r="G38" i="132" s="1"/>
  <c r="I38" i="132" s="1"/>
  <c r="F37" i="132"/>
  <c r="G37" i="132" s="1"/>
  <c r="I37" i="132" s="1"/>
  <c r="F35" i="132"/>
  <c r="G35" i="132" s="1"/>
  <c r="I35" i="132" s="1"/>
  <c r="K35" i="132" s="1"/>
  <c r="G33" i="132"/>
  <c r="I33" i="132" s="1"/>
  <c r="F32" i="132"/>
  <c r="G32" i="132" s="1"/>
  <c r="I32" i="132" s="1"/>
  <c r="F31" i="132"/>
  <c r="G31" i="132" s="1"/>
  <c r="I31" i="132" s="1"/>
  <c r="A29" i="132"/>
  <c r="I18" i="132"/>
  <c r="J18" i="132" s="1"/>
  <c r="L18" i="132" s="1"/>
  <c r="T18" i="132" s="1"/>
  <c r="I17" i="132"/>
  <c r="J17" i="132" s="1"/>
  <c r="L17" i="132" s="1"/>
  <c r="T17" i="132" s="1"/>
  <c r="I16" i="132"/>
  <c r="J16" i="132" s="1"/>
  <c r="I15" i="132"/>
  <c r="J15" i="132" s="1"/>
  <c r="L15" i="132" s="1"/>
  <c r="T15" i="132" s="1"/>
  <c r="I14" i="132"/>
  <c r="J14" i="132" s="1"/>
  <c r="L14" i="132" s="1"/>
  <c r="T14" i="132" s="1"/>
  <c r="I13" i="132"/>
  <c r="J13" i="132" s="1"/>
  <c r="L13" i="132" s="1"/>
  <c r="T13" i="132" s="1"/>
  <c r="I12" i="132"/>
  <c r="J12" i="132" s="1"/>
  <c r="L12" i="132" s="1"/>
  <c r="T12" i="132" s="1"/>
  <c r="I11" i="132"/>
  <c r="J11" i="132" s="1"/>
  <c r="L11" i="132" s="1"/>
  <c r="T11" i="132" s="1"/>
  <c r="I10" i="132"/>
  <c r="J10" i="132" s="1"/>
  <c r="L10" i="132" s="1"/>
  <c r="T10" i="132" s="1"/>
  <c r="I9" i="132"/>
  <c r="J9" i="132" s="1"/>
  <c r="L9" i="132" s="1"/>
  <c r="T9" i="132" s="1"/>
  <c r="I8" i="132"/>
  <c r="J8" i="132" s="1"/>
  <c r="L8" i="132" s="1"/>
  <c r="T8" i="132" s="1"/>
  <c r="F47" i="131"/>
  <c r="G47" i="131" s="1"/>
  <c r="I47" i="131" s="1"/>
  <c r="G46" i="131"/>
  <c r="I46" i="131" s="1"/>
  <c r="K46" i="131" s="1"/>
  <c r="I45" i="131"/>
  <c r="K45" i="131" s="1"/>
  <c r="K44" i="131"/>
  <c r="K43" i="131"/>
  <c r="K42" i="131"/>
  <c r="K41" i="131"/>
  <c r="F39" i="131"/>
  <c r="G39" i="131" s="1"/>
  <c r="I39" i="131" s="1"/>
  <c r="K39" i="131" s="1"/>
  <c r="F38" i="131"/>
  <c r="G38" i="131" s="1"/>
  <c r="I38" i="131" s="1"/>
  <c r="F37" i="131"/>
  <c r="G37" i="131" s="1"/>
  <c r="I37" i="131" s="1"/>
  <c r="F35" i="131"/>
  <c r="G35" i="131" s="1"/>
  <c r="I35" i="131" s="1"/>
  <c r="K35" i="131" s="1"/>
  <c r="G33" i="131"/>
  <c r="I33" i="131" s="1"/>
  <c r="F32" i="131"/>
  <c r="G32" i="131" s="1"/>
  <c r="I32" i="131" s="1"/>
  <c r="F31" i="131"/>
  <c r="G31" i="131" s="1"/>
  <c r="I31" i="131" s="1"/>
  <c r="A29" i="131"/>
  <c r="I18" i="131"/>
  <c r="J18" i="131" s="1"/>
  <c r="L18" i="131" s="1"/>
  <c r="T18" i="131" s="1"/>
  <c r="I17" i="131"/>
  <c r="J17" i="131" s="1"/>
  <c r="L17" i="131" s="1"/>
  <c r="T17" i="131" s="1"/>
  <c r="I16" i="131"/>
  <c r="J16" i="131" s="1"/>
  <c r="I15" i="131"/>
  <c r="J15" i="131" s="1"/>
  <c r="L15" i="131" s="1"/>
  <c r="T15" i="131" s="1"/>
  <c r="I14" i="131"/>
  <c r="J14" i="131" s="1"/>
  <c r="L14" i="131" s="1"/>
  <c r="T14" i="131" s="1"/>
  <c r="I13" i="131"/>
  <c r="J13" i="131" s="1"/>
  <c r="L13" i="131" s="1"/>
  <c r="T13" i="131" s="1"/>
  <c r="I12" i="131"/>
  <c r="J12" i="131" s="1"/>
  <c r="L12" i="131" s="1"/>
  <c r="T12" i="131" s="1"/>
  <c r="I11" i="131"/>
  <c r="J11" i="131" s="1"/>
  <c r="L11" i="131" s="1"/>
  <c r="T11" i="131" s="1"/>
  <c r="I10" i="131"/>
  <c r="J10" i="131" s="1"/>
  <c r="L10" i="131" s="1"/>
  <c r="T10" i="131" s="1"/>
  <c r="I9" i="131"/>
  <c r="J9" i="131" s="1"/>
  <c r="L9" i="131" s="1"/>
  <c r="T9" i="131" s="1"/>
  <c r="I8" i="131"/>
  <c r="J8" i="131" s="1"/>
  <c r="L8" i="131" s="1"/>
  <c r="T8" i="131" s="1"/>
  <c r="M143" i="19"/>
  <c r="M144" i="19" s="1"/>
  <c r="M145" i="19" s="1"/>
  <c r="M146" i="19" s="1"/>
  <c r="M147" i="19" s="1"/>
  <c r="M148" i="19" s="1"/>
  <c r="M149" i="19" s="1"/>
  <c r="M150" i="19" s="1"/>
  <c r="M151" i="19" s="1"/>
  <c r="M152" i="19" s="1"/>
  <c r="M153" i="19" s="1"/>
  <c r="M154" i="19" s="1"/>
  <c r="F47" i="130"/>
  <c r="G47" i="130" s="1"/>
  <c r="I47" i="130" s="1"/>
  <c r="G46" i="130"/>
  <c r="I46" i="130" s="1"/>
  <c r="K46" i="130" s="1"/>
  <c r="I45" i="130"/>
  <c r="K45" i="130" s="1"/>
  <c r="K44" i="130"/>
  <c r="K43" i="130"/>
  <c r="K42" i="130"/>
  <c r="K41" i="130"/>
  <c r="F39" i="130"/>
  <c r="G39" i="130" s="1"/>
  <c r="I39" i="130" s="1"/>
  <c r="K39" i="130" s="1"/>
  <c r="F38" i="130"/>
  <c r="G38" i="130" s="1"/>
  <c r="I38" i="130" s="1"/>
  <c r="F37" i="130"/>
  <c r="G37" i="130" s="1"/>
  <c r="I37" i="130" s="1"/>
  <c r="F35" i="130"/>
  <c r="G35" i="130" s="1"/>
  <c r="I35" i="130" s="1"/>
  <c r="K35" i="130" s="1"/>
  <c r="G33" i="130"/>
  <c r="I33" i="130" s="1"/>
  <c r="F32" i="130"/>
  <c r="G32" i="130" s="1"/>
  <c r="I32" i="130" s="1"/>
  <c r="F31" i="130"/>
  <c r="G31" i="130" s="1"/>
  <c r="I31" i="130" s="1"/>
  <c r="A29" i="130"/>
  <c r="I18" i="130"/>
  <c r="J18" i="130" s="1"/>
  <c r="L18" i="130" s="1"/>
  <c r="T18" i="130" s="1"/>
  <c r="I17" i="130"/>
  <c r="J17" i="130" s="1"/>
  <c r="L17" i="130" s="1"/>
  <c r="T17" i="130" s="1"/>
  <c r="I16" i="130"/>
  <c r="J16" i="130" s="1"/>
  <c r="I15" i="130"/>
  <c r="J15" i="130" s="1"/>
  <c r="L15" i="130" s="1"/>
  <c r="T15" i="130" s="1"/>
  <c r="I14" i="130"/>
  <c r="J14" i="130" s="1"/>
  <c r="L14" i="130" s="1"/>
  <c r="T14" i="130" s="1"/>
  <c r="I13" i="130"/>
  <c r="J13" i="130" s="1"/>
  <c r="L13" i="130" s="1"/>
  <c r="T13" i="130" s="1"/>
  <c r="I12" i="130"/>
  <c r="J12" i="130" s="1"/>
  <c r="L12" i="130" s="1"/>
  <c r="T12" i="130" s="1"/>
  <c r="I11" i="130"/>
  <c r="J11" i="130" s="1"/>
  <c r="L11" i="130" s="1"/>
  <c r="T11" i="130" s="1"/>
  <c r="I10" i="130"/>
  <c r="J10" i="130" s="1"/>
  <c r="L10" i="130" s="1"/>
  <c r="T10" i="130" s="1"/>
  <c r="I9" i="130"/>
  <c r="J9" i="130" s="1"/>
  <c r="L9" i="130" s="1"/>
  <c r="T9" i="130" s="1"/>
  <c r="I8" i="130"/>
  <c r="J8" i="130" s="1"/>
  <c r="L8" i="130" s="1"/>
  <c r="T8" i="130" s="1"/>
  <c r="F47" i="129"/>
  <c r="G47" i="129" s="1"/>
  <c r="I47" i="129" s="1"/>
  <c r="G46" i="129"/>
  <c r="I46" i="129" s="1"/>
  <c r="K46" i="129" s="1"/>
  <c r="I45" i="129"/>
  <c r="K45" i="129" s="1"/>
  <c r="K44" i="129"/>
  <c r="K43" i="129"/>
  <c r="K42" i="129"/>
  <c r="K41" i="129"/>
  <c r="F39" i="129"/>
  <c r="G39" i="129" s="1"/>
  <c r="I39" i="129" s="1"/>
  <c r="K39" i="129" s="1"/>
  <c r="F38" i="129"/>
  <c r="G38" i="129" s="1"/>
  <c r="I38" i="129" s="1"/>
  <c r="F37" i="129"/>
  <c r="G37" i="129" s="1"/>
  <c r="I37" i="129" s="1"/>
  <c r="F35" i="129"/>
  <c r="G35" i="129" s="1"/>
  <c r="I35" i="129" s="1"/>
  <c r="K35" i="129" s="1"/>
  <c r="G33" i="129"/>
  <c r="I33" i="129" s="1"/>
  <c r="F32" i="129"/>
  <c r="G32" i="129" s="1"/>
  <c r="I32" i="129" s="1"/>
  <c r="F31" i="129"/>
  <c r="G31" i="129" s="1"/>
  <c r="I31" i="129" s="1"/>
  <c r="A29" i="129"/>
  <c r="I18" i="129"/>
  <c r="J18" i="129" s="1"/>
  <c r="L18" i="129" s="1"/>
  <c r="T18" i="129" s="1"/>
  <c r="I17" i="129"/>
  <c r="J17" i="129" s="1"/>
  <c r="L17" i="129" s="1"/>
  <c r="T17" i="129" s="1"/>
  <c r="I16" i="129"/>
  <c r="J16" i="129" s="1"/>
  <c r="I15" i="129"/>
  <c r="J15" i="129" s="1"/>
  <c r="L15" i="129" s="1"/>
  <c r="T15" i="129" s="1"/>
  <c r="I14" i="129"/>
  <c r="J14" i="129" s="1"/>
  <c r="L14" i="129" s="1"/>
  <c r="T14" i="129" s="1"/>
  <c r="I13" i="129"/>
  <c r="J13" i="129" s="1"/>
  <c r="L13" i="129" s="1"/>
  <c r="T13" i="129" s="1"/>
  <c r="I12" i="129"/>
  <c r="J12" i="129" s="1"/>
  <c r="L12" i="129" s="1"/>
  <c r="T12" i="129" s="1"/>
  <c r="I11" i="129"/>
  <c r="J11" i="129" s="1"/>
  <c r="L11" i="129" s="1"/>
  <c r="T11" i="129" s="1"/>
  <c r="I10" i="129"/>
  <c r="J10" i="129" s="1"/>
  <c r="L10" i="129" s="1"/>
  <c r="T10" i="129" s="1"/>
  <c r="I9" i="129"/>
  <c r="J9" i="129" s="1"/>
  <c r="L9" i="129" s="1"/>
  <c r="T9" i="129" s="1"/>
  <c r="I8" i="129"/>
  <c r="J8" i="129" s="1"/>
  <c r="L8" i="129" s="1"/>
  <c r="T8" i="129" s="1"/>
  <c r="F47" i="128"/>
  <c r="G47" i="128" s="1"/>
  <c r="I47" i="128" s="1"/>
  <c r="G46" i="128"/>
  <c r="I46" i="128" s="1"/>
  <c r="K46" i="128" s="1"/>
  <c r="I45" i="128"/>
  <c r="K45" i="128" s="1"/>
  <c r="K44" i="128"/>
  <c r="K43" i="128"/>
  <c r="K42" i="128"/>
  <c r="K41" i="128"/>
  <c r="F39" i="128"/>
  <c r="G39" i="128" s="1"/>
  <c r="I39" i="128" s="1"/>
  <c r="K39" i="128" s="1"/>
  <c r="F38" i="128"/>
  <c r="G38" i="128" s="1"/>
  <c r="I38" i="128" s="1"/>
  <c r="F37" i="128"/>
  <c r="G37" i="128" s="1"/>
  <c r="I37" i="128" s="1"/>
  <c r="F35" i="128"/>
  <c r="G35" i="128" s="1"/>
  <c r="I35" i="128" s="1"/>
  <c r="K35" i="128" s="1"/>
  <c r="G33" i="128"/>
  <c r="I33" i="128" s="1"/>
  <c r="F32" i="128"/>
  <c r="G32" i="128" s="1"/>
  <c r="I32" i="128" s="1"/>
  <c r="F31" i="128"/>
  <c r="G31" i="128" s="1"/>
  <c r="I31" i="128" s="1"/>
  <c r="A29" i="128"/>
  <c r="I18" i="128"/>
  <c r="J18" i="128" s="1"/>
  <c r="L18" i="128" s="1"/>
  <c r="T18" i="128" s="1"/>
  <c r="I17" i="128"/>
  <c r="J17" i="128" s="1"/>
  <c r="L17" i="128" s="1"/>
  <c r="T17" i="128" s="1"/>
  <c r="I16" i="128"/>
  <c r="J16" i="128" s="1"/>
  <c r="I15" i="128"/>
  <c r="J15" i="128" s="1"/>
  <c r="L15" i="128" s="1"/>
  <c r="T15" i="128" s="1"/>
  <c r="I14" i="128"/>
  <c r="J14" i="128" s="1"/>
  <c r="L14" i="128" s="1"/>
  <c r="T14" i="128" s="1"/>
  <c r="J13" i="128"/>
  <c r="L13" i="128" s="1"/>
  <c r="T13" i="128" s="1"/>
  <c r="I13" i="128"/>
  <c r="I12" i="128"/>
  <c r="J12" i="128" s="1"/>
  <c r="L12" i="128" s="1"/>
  <c r="T12" i="128" s="1"/>
  <c r="I11" i="128"/>
  <c r="J11" i="128" s="1"/>
  <c r="L11" i="128" s="1"/>
  <c r="T11" i="128" s="1"/>
  <c r="I10" i="128"/>
  <c r="J10" i="128" s="1"/>
  <c r="L10" i="128" s="1"/>
  <c r="T10" i="128" s="1"/>
  <c r="I9" i="128"/>
  <c r="J9" i="128" s="1"/>
  <c r="L9" i="128" s="1"/>
  <c r="T9" i="128" s="1"/>
  <c r="J8" i="128"/>
  <c r="L8" i="128" s="1"/>
  <c r="T8" i="128" s="1"/>
  <c r="I8" i="128"/>
  <c r="F47" i="127"/>
  <c r="G47" i="127" s="1"/>
  <c r="I47" i="127" s="1"/>
  <c r="G46" i="127"/>
  <c r="I46" i="127" s="1"/>
  <c r="K46" i="127" s="1"/>
  <c r="I45" i="127"/>
  <c r="K45" i="127" s="1"/>
  <c r="K44" i="127"/>
  <c r="K43" i="127"/>
  <c r="K42" i="127"/>
  <c r="K41" i="127"/>
  <c r="F39" i="127"/>
  <c r="G39" i="127" s="1"/>
  <c r="I39" i="127" s="1"/>
  <c r="K39" i="127" s="1"/>
  <c r="F38" i="127"/>
  <c r="G38" i="127" s="1"/>
  <c r="I38" i="127" s="1"/>
  <c r="F37" i="127"/>
  <c r="G37" i="127" s="1"/>
  <c r="I37" i="127" s="1"/>
  <c r="F35" i="127"/>
  <c r="G35" i="127" s="1"/>
  <c r="I35" i="127" s="1"/>
  <c r="K35" i="127" s="1"/>
  <c r="G33" i="127"/>
  <c r="I33" i="127" s="1"/>
  <c r="F32" i="127"/>
  <c r="G32" i="127" s="1"/>
  <c r="I32" i="127" s="1"/>
  <c r="F31" i="127"/>
  <c r="G31" i="127" s="1"/>
  <c r="I31" i="127" s="1"/>
  <c r="A29" i="127"/>
  <c r="I18" i="127"/>
  <c r="J18" i="127" s="1"/>
  <c r="L18" i="127" s="1"/>
  <c r="T18" i="127" s="1"/>
  <c r="I17" i="127"/>
  <c r="J17" i="127" s="1"/>
  <c r="L17" i="127" s="1"/>
  <c r="T17" i="127" s="1"/>
  <c r="I16" i="127"/>
  <c r="J16" i="127" s="1"/>
  <c r="I15" i="127"/>
  <c r="J15" i="127" s="1"/>
  <c r="L15" i="127" s="1"/>
  <c r="T15" i="127" s="1"/>
  <c r="I14" i="127"/>
  <c r="J14" i="127" s="1"/>
  <c r="L14" i="127" s="1"/>
  <c r="T14" i="127" s="1"/>
  <c r="I13" i="127"/>
  <c r="J13" i="127" s="1"/>
  <c r="L13" i="127" s="1"/>
  <c r="T13" i="127" s="1"/>
  <c r="I12" i="127"/>
  <c r="J12" i="127" s="1"/>
  <c r="L12" i="127" s="1"/>
  <c r="T12" i="127" s="1"/>
  <c r="I11" i="127"/>
  <c r="J11" i="127" s="1"/>
  <c r="L11" i="127" s="1"/>
  <c r="T11" i="127" s="1"/>
  <c r="I10" i="127"/>
  <c r="J10" i="127" s="1"/>
  <c r="L10" i="127" s="1"/>
  <c r="T10" i="127" s="1"/>
  <c r="I9" i="127"/>
  <c r="J9" i="127" s="1"/>
  <c r="L9" i="127" s="1"/>
  <c r="T9" i="127" s="1"/>
  <c r="I8" i="127"/>
  <c r="J8" i="127" s="1"/>
  <c r="L8" i="127" s="1"/>
  <c r="T8" i="127" s="1"/>
  <c r="F47" i="126"/>
  <c r="G47" i="126" s="1"/>
  <c r="I47" i="126" s="1"/>
  <c r="G46" i="126"/>
  <c r="I46" i="126" s="1"/>
  <c r="K46" i="126" s="1"/>
  <c r="I45" i="126"/>
  <c r="K45" i="126" s="1"/>
  <c r="K44" i="126"/>
  <c r="K43" i="126"/>
  <c r="K42" i="126"/>
  <c r="K41" i="126"/>
  <c r="F39" i="126"/>
  <c r="G39" i="126" s="1"/>
  <c r="I39" i="126" s="1"/>
  <c r="K39" i="126" s="1"/>
  <c r="F38" i="126"/>
  <c r="G38" i="126" s="1"/>
  <c r="I38" i="126" s="1"/>
  <c r="F37" i="126"/>
  <c r="G37" i="126" s="1"/>
  <c r="I37" i="126" s="1"/>
  <c r="F35" i="126"/>
  <c r="G35" i="126" s="1"/>
  <c r="I35" i="126" s="1"/>
  <c r="K35" i="126" s="1"/>
  <c r="G33" i="126"/>
  <c r="I33" i="126" s="1"/>
  <c r="F32" i="126"/>
  <c r="G32" i="126" s="1"/>
  <c r="I32" i="126" s="1"/>
  <c r="F31" i="126"/>
  <c r="G31" i="126" s="1"/>
  <c r="I31" i="126" s="1"/>
  <c r="A29" i="126"/>
  <c r="I18" i="126"/>
  <c r="J18" i="126" s="1"/>
  <c r="L18" i="126" s="1"/>
  <c r="T18" i="126" s="1"/>
  <c r="I17" i="126"/>
  <c r="J17" i="126" s="1"/>
  <c r="L17" i="126" s="1"/>
  <c r="T17" i="126" s="1"/>
  <c r="I16" i="126"/>
  <c r="J16" i="126" s="1"/>
  <c r="I15" i="126"/>
  <c r="J15" i="126" s="1"/>
  <c r="L15" i="126" s="1"/>
  <c r="T15" i="126" s="1"/>
  <c r="I14" i="126"/>
  <c r="J14" i="126" s="1"/>
  <c r="L14" i="126" s="1"/>
  <c r="T14" i="126" s="1"/>
  <c r="I13" i="126"/>
  <c r="J13" i="126" s="1"/>
  <c r="L13" i="126" s="1"/>
  <c r="T13" i="126" s="1"/>
  <c r="I12" i="126"/>
  <c r="J12" i="126" s="1"/>
  <c r="L12" i="126" s="1"/>
  <c r="T12" i="126" s="1"/>
  <c r="I11" i="126"/>
  <c r="J11" i="126" s="1"/>
  <c r="L11" i="126" s="1"/>
  <c r="T11" i="126" s="1"/>
  <c r="I10" i="126"/>
  <c r="J10" i="126" s="1"/>
  <c r="L10" i="126" s="1"/>
  <c r="T10" i="126" s="1"/>
  <c r="I9" i="126"/>
  <c r="J9" i="126" s="1"/>
  <c r="L9" i="126" s="1"/>
  <c r="T9" i="126" s="1"/>
  <c r="I8" i="126"/>
  <c r="J8" i="126" s="1"/>
  <c r="L8" i="126" s="1"/>
  <c r="T8" i="126" s="1"/>
  <c r="F47" i="125"/>
  <c r="G47" i="125" s="1"/>
  <c r="I47" i="125" s="1"/>
  <c r="G46" i="125"/>
  <c r="I46" i="125" s="1"/>
  <c r="K46" i="125" s="1"/>
  <c r="K45" i="125"/>
  <c r="I45" i="125"/>
  <c r="K44" i="125"/>
  <c r="K43" i="125"/>
  <c r="K42" i="125"/>
  <c r="K41" i="125"/>
  <c r="F39" i="125"/>
  <c r="G39" i="125" s="1"/>
  <c r="I39" i="125" s="1"/>
  <c r="K39" i="125" s="1"/>
  <c r="F38" i="125"/>
  <c r="G38" i="125" s="1"/>
  <c r="I38" i="125" s="1"/>
  <c r="F37" i="125"/>
  <c r="G37" i="125" s="1"/>
  <c r="I37" i="125" s="1"/>
  <c r="F35" i="125"/>
  <c r="G35" i="125" s="1"/>
  <c r="I35" i="125" s="1"/>
  <c r="K35" i="125" s="1"/>
  <c r="G33" i="125"/>
  <c r="I33" i="125" s="1"/>
  <c r="F32" i="125"/>
  <c r="G32" i="125" s="1"/>
  <c r="I32" i="125" s="1"/>
  <c r="F31" i="125"/>
  <c r="G31" i="125" s="1"/>
  <c r="I31" i="125" s="1"/>
  <c r="A29" i="125"/>
  <c r="I18" i="125"/>
  <c r="J18" i="125" s="1"/>
  <c r="L18" i="125" s="1"/>
  <c r="T18" i="125" s="1"/>
  <c r="I17" i="125"/>
  <c r="J17" i="125" s="1"/>
  <c r="L17" i="125" s="1"/>
  <c r="T17" i="125" s="1"/>
  <c r="I16" i="125"/>
  <c r="J16" i="125" s="1"/>
  <c r="I15" i="125"/>
  <c r="J15" i="125" s="1"/>
  <c r="L15" i="125" s="1"/>
  <c r="T15" i="125" s="1"/>
  <c r="I14" i="125"/>
  <c r="J14" i="125" s="1"/>
  <c r="L14" i="125" s="1"/>
  <c r="T14" i="125" s="1"/>
  <c r="I13" i="125"/>
  <c r="J13" i="125" s="1"/>
  <c r="L13" i="125" s="1"/>
  <c r="T13" i="125" s="1"/>
  <c r="I12" i="125"/>
  <c r="J12" i="125" s="1"/>
  <c r="L12" i="125" s="1"/>
  <c r="T12" i="125" s="1"/>
  <c r="I11" i="125"/>
  <c r="J11" i="125" s="1"/>
  <c r="L11" i="125" s="1"/>
  <c r="T11" i="125" s="1"/>
  <c r="I10" i="125"/>
  <c r="J10" i="125" s="1"/>
  <c r="L10" i="125" s="1"/>
  <c r="T10" i="125" s="1"/>
  <c r="I9" i="125"/>
  <c r="J9" i="125" s="1"/>
  <c r="L9" i="125" s="1"/>
  <c r="T9" i="125" s="1"/>
  <c r="I8" i="125"/>
  <c r="J8" i="125" s="1"/>
  <c r="L8" i="125" s="1"/>
  <c r="T8" i="125" s="1"/>
  <c r="F47" i="124"/>
  <c r="G47" i="124" s="1"/>
  <c r="I47" i="124" s="1"/>
  <c r="G46" i="124"/>
  <c r="I46" i="124" s="1"/>
  <c r="K46" i="124" s="1"/>
  <c r="I45" i="124"/>
  <c r="K45" i="124" s="1"/>
  <c r="K44" i="124"/>
  <c r="K43" i="124"/>
  <c r="K42" i="124"/>
  <c r="K41" i="124"/>
  <c r="F39" i="124"/>
  <c r="G39" i="124" s="1"/>
  <c r="I39" i="124" s="1"/>
  <c r="K39" i="124" s="1"/>
  <c r="F38" i="124"/>
  <c r="G38" i="124" s="1"/>
  <c r="I38" i="124" s="1"/>
  <c r="G37" i="124"/>
  <c r="I37" i="124" s="1"/>
  <c r="F37" i="124"/>
  <c r="F35" i="124"/>
  <c r="G35" i="124" s="1"/>
  <c r="I35" i="124" s="1"/>
  <c r="K35" i="124" s="1"/>
  <c r="G33" i="124"/>
  <c r="I33" i="124" s="1"/>
  <c r="F32" i="124"/>
  <c r="G32" i="124" s="1"/>
  <c r="I32" i="124" s="1"/>
  <c r="F31" i="124"/>
  <c r="G31" i="124" s="1"/>
  <c r="I31" i="124" s="1"/>
  <c r="A29" i="124"/>
  <c r="I18" i="124"/>
  <c r="J18" i="124" s="1"/>
  <c r="L18" i="124" s="1"/>
  <c r="T18" i="124" s="1"/>
  <c r="I17" i="124"/>
  <c r="J17" i="124" s="1"/>
  <c r="L17" i="124" s="1"/>
  <c r="T17" i="124" s="1"/>
  <c r="I16" i="124"/>
  <c r="J16" i="124" s="1"/>
  <c r="I15" i="124"/>
  <c r="J15" i="124" s="1"/>
  <c r="L15" i="124" s="1"/>
  <c r="T15" i="124" s="1"/>
  <c r="I14" i="124"/>
  <c r="J14" i="124" s="1"/>
  <c r="L14" i="124" s="1"/>
  <c r="T14" i="124" s="1"/>
  <c r="I13" i="124"/>
  <c r="J13" i="124" s="1"/>
  <c r="L13" i="124" s="1"/>
  <c r="T13" i="124" s="1"/>
  <c r="I12" i="124"/>
  <c r="J12" i="124" s="1"/>
  <c r="L12" i="124" s="1"/>
  <c r="T12" i="124" s="1"/>
  <c r="I11" i="124"/>
  <c r="J11" i="124" s="1"/>
  <c r="L11" i="124" s="1"/>
  <c r="T11" i="124" s="1"/>
  <c r="I10" i="124"/>
  <c r="J10" i="124" s="1"/>
  <c r="L10" i="124" s="1"/>
  <c r="T10" i="124" s="1"/>
  <c r="I9" i="124"/>
  <c r="J9" i="124" s="1"/>
  <c r="L9" i="124" s="1"/>
  <c r="T9" i="124" s="1"/>
  <c r="I8" i="124"/>
  <c r="J8" i="124" s="1"/>
  <c r="L8" i="124" s="1"/>
  <c r="T8" i="124" s="1"/>
  <c r="J31" i="149" l="1"/>
  <c r="J48" i="149" s="1"/>
  <c r="J31" i="152"/>
  <c r="J48" i="152" s="1"/>
  <c r="J31" i="150"/>
  <c r="J48" i="150" s="1"/>
  <c r="J31" i="153"/>
  <c r="J48" i="153" s="1"/>
  <c r="J31" i="151"/>
  <c r="J48" i="151" s="1"/>
  <c r="K48" i="154"/>
  <c r="L48" i="154" s="1"/>
  <c r="T19" i="154"/>
  <c r="J181" i="19" s="1"/>
  <c r="T19" i="153"/>
  <c r="K48" i="153"/>
  <c r="T19" i="152"/>
  <c r="K48" i="152"/>
  <c r="L48" i="152" s="1"/>
  <c r="O48" i="152" s="1"/>
  <c r="T19" i="151"/>
  <c r="J178" i="19" s="1"/>
  <c r="K48" i="151"/>
  <c r="T19" i="150"/>
  <c r="K48" i="150"/>
  <c r="L48" i="150" s="1"/>
  <c r="O48" i="150" s="1"/>
  <c r="T19" i="149"/>
  <c r="K48" i="149"/>
  <c r="L48" i="149" s="1"/>
  <c r="O48" i="149" s="1"/>
  <c r="J31" i="146"/>
  <c r="J48" i="146" s="1"/>
  <c r="K48" i="146"/>
  <c r="T19" i="146"/>
  <c r="J175" i="19" s="1"/>
  <c r="J31" i="145"/>
  <c r="J48" i="145" s="1"/>
  <c r="T19" i="144"/>
  <c r="J31" i="144"/>
  <c r="J48" i="144" s="1"/>
  <c r="T19" i="145"/>
  <c r="K48" i="145"/>
  <c r="L48" i="145" s="1"/>
  <c r="O48" i="145" s="1"/>
  <c r="K48" i="144"/>
  <c r="J31" i="143"/>
  <c r="J48" i="143" s="1"/>
  <c r="T19" i="143"/>
  <c r="J172" i="19" s="1"/>
  <c r="K48" i="143"/>
  <c r="J31" i="142"/>
  <c r="J48" i="142" s="1"/>
  <c r="T19" i="142"/>
  <c r="J171" i="19" s="1"/>
  <c r="K48" i="142"/>
  <c r="J31" i="141"/>
  <c r="J48" i="141" s="1"/>
  <c r="J31" i="140"/>
  <c r="J48" i="140" s="1"/>
  <c r="J31" i="139"/>
  <c r="J48" i="139" s="1"/>
  <c r="K48" i="141"/>
  <c r="T19" i="141"/>
  <c r="T19" i="140"/>
  <c r="K48" i="140"/>
  <c r="L48" i="140" s="1"/>
  <c r="O48" i="140" s="1"/>
  <c r="T19" i="139"/>
  <c r="K48" i="139"/>
  <c r="J31" i="138"/>
  <c r="J48" i="138" s="1"/>
  <c r="T19" i="138"/>
  <c r="K48" i="138"/>
  <c r="K48" i="137"/>
  <c r="T19" i="137"/>
  <c r="J166" i="19" s="1"/>
  <c r="J31" i="137"/>
  <c r="J48" i="137" s="1"/>
  <c r="J31" i="136"/>
  <c r="J48" i="136" s="1"/>
  <c r="T19" i="136"/>
  <c r="K48" i="136"/>
  <c r="T19" i="135"/>
  <c r="J31" i="135"/>
  <c r="J48" i="135" s="1"/>
  <c r="K48" i="135"/>
  <c r="J31" i="134"/>
  <c r="J48" i="134" s="1"/>
  <c r="T19" i="134"/>
  <c r="J160" i="19" s="1"/>
  <c r="K48" i="134"/>
  <c r="J31" i="133"/>
  <c r="J48" i="133" s="1"/>
  <c r="T19" i="133"/>
  <c r="J159" i="19" s="1"/>
  <c r="K48" i="133"/>
  <c r="L48" i="133" s="1"/>
  <c r="T19" i="132"/>
  <c r="K48" i="132"/>
  <c r="J31" i="132"/>
  <c r="J48" i="132" s="1"/>
  <c r="J31" i="131"/>
  <c r="J48" i="131" s="1"/>
  <c r="T19" i="131"/>
  <c r="K48" i="131"/>
  <c r="J31" i="130"/>
  <c r="J48" i="130" s="1"/>
  <c r="T19" i="130"/>
  <c r="J153" i="19" s="1"/>
  <c r="K48" i="130"/>
  <c r="T19" i="129"/>
  <c r="J152" i="19" s="1"/>
  <c r="J31" i="129"/>
  <c r="J48" i="129" s="1"/>
  <c r="K48" i="129"/>
  <c r="T19" i="128"/>
  <c r="J151" i="19" s="1"/>
  <c r="J31" i="128"/>
  <c r="J48" i="128" s="1"/>
  <c r="K48" i="128"/>
  <c r="J31" i="127"/>
  <c r="J48" i="127" s="1"/>
  <c r="T19" i="127"/>
  <c r="J150" i="19" s="1"/>
  <c r="K48" i="127"/>
  <c r="J31" i="126"/>
  <c r="J48" i="126" s="1"/>
  <c r="T19" i="126"/>
  <c r="J149" i="19" s="1"/>
  <c r="K48" i="126"/>
  <c r="J31" i="125"/>
  <c r="J48" i="125" s="1"/>
  <c r="T19" i="125"/>
  <c r="J148" i="19" s="1"/>
  <c r="K48" i="125"/>
  <c r="L48" i="125" s="1"/>
  <c r="T19" i="124"/>
  <c r="J147" i="19" s="1"/>
  <c r="J31" i="124"/>
  <c r="J48" i="124" s="1"/>
  <c r="K48" i="124"/>
  <c r="F47" i="123"/>
  <c r="G47" i="123" s="1"/>
  <c r="I47" i="123" s="1"/>
  <c r="G46" i="123"/>
  <c r="I46" i="123" s="1"/>
  <c r="K46" i="123" s="1"/>
  <c r="I45" i="123"/>
  <c r="K45" i="123" s="1"/>
  <c r="K44" i="123"/>
  <c r="K43" i="123"/>
  <c r="K42" i="123"/>
  <c r="K41" i="123"/>
  <c r="F39" i="123"/>
  <c r="G39" i="123" s="1"/>
  <c r="I39" i="123" s="1"/>
  <c r="K39" i="123" s="1"/>
  <c r="F38" i="123"/>
  <c r="G38" i="123" s="1"/>
  <c r="I38" i="123" s="1"/>
  <c r="F37" i="123"/>
  <c r="G37" i="123" s="1"/>
  <c r="I37" i="123" s="1"/>
  <c r="F35" i="123"/>
  <c r="G35" i="123" s="1"/>
  <c r="I35" i="123" s="1"/>
  <c r="K35" i="123" s="1"/>
  <c r="G33" i="123"/>
  <c r="I33" i="123" s="1"/>
  <c r="F32" i="123"/>
  <c r="G32" i="123" s="1"/>
  <c r="I32" i="123" s="1"/>
  <c r="F31" i="123"/>
  <c r="G31" i="123" s="1"/>
  <c r="I31" i="123" s="1"/>
  <c r="A29" i="123"/>
  <c r="I18" i="123"/>
  <c r="J18" i="123" s="1"/>
  <c r="L18" i="123" s="1"/>
  <c r="T18" i="123" s="1"/>
  <c r="I17" i="123"/>
  <c r="J17" i="123" s="1"/>
  <c r="L17" i="123" s="1"/>
  <c r="T17" i="123" s="1"/>
  <c r="I16" i="123"/>
  <c r="J16" i="123" s="1"/>
  <c r="I15" i="123"/>
  <c r="J15" i="123" s="1"/>
  <c r="L15" i="123" s="1"/>
  <c r="T15" i="123" s="1"/>
  <c r="I14" i="123"/>
  <c r="J14" i="123" s="1"/>
  <c r="L14" i="123" s="1"/>
  <c r="T14" i="123" s="1"/>
  <c r="I13" i="123"/>
  <c r="J13" i="123" s="1"/>
  <c r="L13" i="123" s="1"/>
  <c r="T13" i="123" s="1"/>
  <c r="I12" i="123"/>
  <c r="J12" i="123" s="1"/>
  <c r="L12" i="123" s="1"/>
  <c r="T12" i="123" s="1"/>
  <c r="I11" i="123"/>
  <c r="J11" i="123" s="1"/>
  <c r="L11" i="123" s="1"/>
  <c r="T11" i="123" s="1"/>
  <c r="I10" i="123"/>
  <c r="J10" i="123" s="1"/>
  <c r="L10" i="123" s="1"/>
  <c r="T10" i="123" s="1"/>
  <c r="I9" i="123"/>
  <c r="J9" i="123" s="1"/>
  <c r="L9" i="123" s="1"/>
  <c r="T9" i="123" s="1"/>
  <c r="I8" i="123"/>
  <c r="J8" i="123" s="1"/>
  <c r="L8" i="123" s="1"/>
  <c r="T8" i="123" s="1"/>
  <c r="F47" i="122"/>
  <c r="G47" i="122" s="1"/>
  <c r="I47" i="122" s="1"/>
  <c r="G46" i="122"/>
  <c r="I46" i="122" s="1"/>
  <c r="K46" i="122" s="1"/>
  <c r="I45" i="122"/>
  <c r="K45" i="122" s="1"/>
  <c r="K44" i="122"/>
  <c r="K43" i="122"/>
  <c r="K42" i="122"/>
  <c r="K41" i="122"/>
  <c r="F39" i="122"/>
  <c r="G39" i="122" s="1"/>
  <c r="I39" i="122" s="1"/>
  <c r="K39" i="122" s="1"/>
  <c r="F38" i="122"/>
  <c r="G38" i="122" s="1"/>
  <c r="I38" i="122" s="1"/>
  <c r="F37" i="122"/>
  <c r="G37" i="122" s="1"/>
  <c r="I37" i="122" s="1"/>
  <c r="F35" i="122"/>
  <c r="G35" i="122" s="1"/>
  <c r="I35" i="122" s="1"/>
  <c r="K35" i="122" s="1"/>
  <c r="G33" i="122"/>
  <c r="I33" i="122" s="1"/>
  <c r="F32" i="122"/>
  <c r="G32" i="122" s="1"/>
  <c r="I32" i="122" s="1"/>
  <c r="F31" i="122"/>
  <c r="G31" i="122" s="1"/>
  <c r="I31" i="122" s="1"/>
  <c r="A29" i="122"/>
  <c r="I18" i="122"/>
  <c r="J18" i="122" s="1"/>
  <c r="L18" i="122" s="1"/>
  <c r="T18" i="122" s="1"/>
  <c r="I17" i="122"/>
  <c r="J17" i="122" s="1"/>
  <c r="L17" i="122" s="1"/>
  <c r="T17" i="122" s="1"/>
  <c r="I16" i="122"/>
  <c r="J16" i="122" s="1"/>
  <c r="I15" i="122"/>
  <c r="J15" i="122" s="1"/>
  <c r="L15" i="122" s="1"/>
  <c r="T15" i="122" s="1"/>
  <c r="I14" i="122"/>
  <c r="J14" i="122" s="1"/>
  <c r="L14" i="122" s="1"/>
  <c r="T14" i="122" s="1"/>
  <c r="I13" i="122"/>
  <c r="J13" i="122" s="1"/>
  <c r="L13" i="122" s="1"/>
  <c r="T13" i="122" s="1"/>
  <c r="I12" i="122"/>
  <c r="J12" i="122" s="1"/>
  <c r="L12" i="122" s="1"/>
  <c r="T12" i="122" s="1"/>
  <c r="I11" i="122"/>
  <c r="J11" i="122" s="1"/>
  <c r="L11" i="122" s="1"/>
  <c r="T11" i="122" s="1"/>
  <c r="I10" i="122"/>
  <c r="J10" i="122" s="1"/>
  <c r="L10" i="122" s="1"/>
  <c r="T10" i="122" s="1"/>
  <c r="I9" i="122"/>
  <c r="J9" i="122" s="1"/>
  <c r="L9" i="122" s="1"/>
  <c r="T9" i="122" s="1"/>
  <c r="I8" i="122"/>
  <c r="J8" i="122" s="1"/>
  <c r="L8" i="122" s="1"/>
  <c r="T8" i="122" s="1"/>
  <c r="F47" i="121"/>
  <c r="G47" i="121" s="1"/>
  <c r="I47" i="121" s="1"/>
  <c r="G46" i="121"/>
  <c r="I46" i="121" s="1"/>
  <c r="K46" i="121" s="1"/>
  <c r="I45" i="121"/>
  <c r="K45" i="121" s="1"/>
  <c r="K44" i="121"/>
  <c r="K43" i="121"/>
  <c r="K42" i="121"/>
  <c r="K41" i="121"/>
  <c r="F39" i="121"/>
  <c r="G39" i="121" s="1"/>
  <c r="I39" i="121" s="1"/>
  <c r="K39" i="121" s="1"/>
  <c r="F38" i="121"/>
  <c r="G38" i="121" s="1"/>
  <c r="I38" i="121" s="1"/>
  <c r="F37" i="121"/>
  <c r="G37" i="121" s="1"/>
  <c r="I37" i="121" s="1"/>
  <c r="F35" i="121"/>
  <c r="G35" i="121" s="1"/>
  <c r="I35" i="121" s="1"/>
  <c r="K35" i="121" s="1"/>
  <c r="G33" i="121"/>
  <c r="I33" i="121" s="1"/>
  <c r="F32" i="121"/>
  <c r="G32" i="121" s="1"/>
  <c r="I32" i="121" s="1"/>
  <c r="F31" i="121"/>
  <c r="G31" i="121" s="1"/>
  <c r="I31" i="121" s="1"/>
  <c r="A29" i="121"/>
  <c r="I18" i="121"/>
  <c r="J18" i="121" s="1"/>
  <c r="L18" i="121" s="1"/>
  <c r="T18" i="121" s="1"/>
  <c r="I17" i="121"/>
  <c r="J17" i="121" s="1"/>
  <c r="L17" i="121" s="1"/>
  <c r="T17" i="121" s="1"/>
  <c r="I16" i="121"/>
  <c r="J16" i="121" s="1"/>
  <c r="I15" i="121"/>
  <c r="J15" i="121" s="1"/>
  <c r="L15" i="121" s="1"/>
  <c r="T15" i="121" s="1"/>
  <c r="I14" i="121"/>
  <c r="J14" i="121" s="1"/>
  <c r="L14" i="121" s="1"/>
  <c r="T14" i="121" s="1"/>
  <c r="I13" i="121"/>
  <c r="J13" i="121" s="1"/>
  <c r="L13" i="121" s="1"/>
  <c r="T13" i="121" s="1"/>
  <c r="I12" i="121"/>
  <c r="J12" i="121" s="1"/>
  <c r="L12" i="121" s="1"/>
  <c r="T12" i="121" s="1"/>
  <c r="I11" i="121"/>
  <c r="J11" i="121" s="1"/>
  <c r="L11" i="121" s="1"/>
  <c r="T11" i="121" s="1"/>
  <c r="I10" i="121"/>
  <c r="J10" i="121" s="1"/>
  <c r="L10" i="121" s="1"/>
  <c r="T10" i="121" s="1"/>
  <c r="I9" i="121"/>
  <c r="J9" i="121" s="1"/>
  <c r="L9" i="121" s="1"/>
  <c r="T9" i="121" s="1"/>
  <c r="I8" i="121"/>
  <c r="J8" i="121" s="1"/>
  <c r="L8" i="121" s="1"/>
  <c r="T8" i="121" s="1"/>
  <c r="F47" i="120"/>
  <c r="G47" i="120" s="1"/>
  <c r="I47" i="120" s="1"/>
  <c r="G46" i="120"/>
  <c r="I46" i="120" s="1"/>
  <c r="K46" i="120" s="1"/>
  <c r="I45" i="120"/>
  <c r="K45" i="120" s="1"/>
  <c r="K44" i="120"/>
  <c r="K43" i="120"/>
  <c r="K42" i="120"/>
  <c r="K41" i="120"/>
  <c r="F39" i="120"/>
  <c r="G39" i="120" s="1"/>
  <c r="I39" i="120" s="1"/>
  <c r="K39" i="120" s="1"/>
  <c r="F38" i="120"/>
  <c r="G38" i="120" s="1"/>
  <c r="I38" i="120" s="1"/>
  <c r="F37" i="120"/>
  <c r="G37" i="120" s="1"/>
  <c r="I37" i="120" s="1"/>
  <c r="F35" i="120"/>
  <c r="G35" i="120" s="1"/>
  <c r="I35" i="120" s="1"/>
  <c r="K35" i="120" s="1"/>
  <c r="G33" i="120"/>
  <c r="I33" i="120" s="1"/>
  <c r="F32" i="120"/>
  <c r="G32" i="120" s="1"/>
  <c r="I32" i="120" s="1"/>
  <c r="F31" i="120"/>
  <c r="G31" i="120" s="1"/>
  <c r="I31" i="120" s="1"/>
  <c r="A29" i="120"/>
  <c r="I18" i="120"/>
  <c r="J18" i="120" s="1"/>
  <c r="L18" i="120" s="1"/>
  <c r="T18" i="120" s="1"/>
  <c r="I17" i="120"/>
  <c r="J17" i="120" s="1"/>
  <c r="L17" i="120" s="1"/>
  <c r="T17" i="120" s="1"/>
  <c r="I16" i="120"/>
  <c r="J16" i="120" s="1"/>
  <c r="I15" i="120"/>
  <c r="J15" i="120" s="1"/>
  <c r="L15" i="120" s="1"/>
  <c r="T15" i="120" s="1"/>
  <c r="I14" i="120"/>
  <c r="J14" i="120" s="1"/>
  <c r="L14" i="120" s="1"/>
  <c r="T14" i="120" s="1"/>
  <c r="I13" i="120"/>
  <c r="J13" i="120" s="1"/>
  <c r="L13" i="120" s="1"/>
  <c r="T13" i="120" s="1"/>
  <c r="I12" i="120"/>
  <c r="J12" i="120" s="1"/>
  <c r="L12" i="120" s="1"/>
  <c r="T12" i="120" s="1"/>
  <c r="I11" i="120"/>
  <c r="J11" i="120" s="1"/>
  <c r="L11" i="120" s="1"/>
  <c r="T11" i="120" s="1"/>
  <c r="I10" i="120"/>
  <c r="J10" i="120" s="1"/>
  <c r="L10" i="120" s="1"/>
  <c r="T10" i="120" s="1"/>
  <c r="I9" i="120"/>
  <c r="J9" i="120" s="1"/>
  <c r="L9" i="120" s="1"/>
  <c r="T9" i="120" s="1"/>
  <c r="I8" i="120"/>
  <c r="J8" i="120" s="1"/>
  <c r="L8" i="120" s="1"/>
  <c r="T8" i="120" s="1"/>
  <c r="F47" i="119"/>
  <c r="G47" i="119" s="1"/>
  <c r="I47" i="119" s="1"/>
  <c r="G46" i="119"/>
  <c r="I46" i="119" s="1"/>
  <c r="K46" i="119" s="1"/>
  <c r="K45" i="119"/>
  <c r="I45" i="119"/>
  <c r="K44" i="119"/>
  <c r="K43" i="119"/>
  <c r="K42" i="119"/>
  <c r="K41" i="119"/>
  <c r="F39" i="119"/>
  <c r="G39" i="119" s="1"/>
  <c r="I39" i="119" s="1"/>
  <c r="K39" i="119" s="1"/>
  <c r="F38" i="119"/>
  <c r="G38" i="119" s="1"/>
  <c r="I38" i="119" s="1"/>
  <c r="F37" i="119"/>
  <c r="G37" i="119" s="1"/>
  <c r="I37" i="119" s="1"/>
  <c r="F35" i="119"/>
  <c r="G35" i="119" s="1"/>
  <c r="I35" i="119" s="1"/>
  <c r="K35" i="119" s="1"/>
  <c r="G33" i="119"/>
  <c r="I33" i="119" s="1"/>
  <c r="F32" i="119"/>
  <c r="G32" i="119" s="1"/>
  <c r="I32" i="119" s="1"/>
  <c r="F31" i="119"/>
  <c r="G31" i="119" s="1"/>
  <c r="I31" i="119" s="1"/>
  <c r="A29" i="119"/>
  <c r="I18" i="119"/>
  <c r="J18" i="119" s="1"/>
  <c r="L18" i="119" s="1"/>
  <c r="T18" i="119" s="1"/>
  <c r="I17" i="119"/>
  <c r="J17" i="119" s="1"/>
  <c r="L17" i="119" s="1"/>
  <c r="T17" i="119" s="1"/>
  <c r="I16" i="119"/>
  <c r="J16" i="119" s="1"/>
  <c r="I15" i="119"/>
  <c r="J15" i="119" s="1"/>
  <c r="L15" i="119" s="1"/>
  <c r="T15" i="119" s="1"/>
  <c r="I14" i="119"/>
  <c r="J14" i="119" s="1"/>
  <c r="L14" i="119" s="1"/>
  <c r="T14" i="119" s="1"/>
  <c r="I13" i="119"/>
  <c r="J13" i="119" s="1"/>
  <c r="L13" i="119" s="1"/>
  <c r="T13" i="119" s="1"/>
  <c r="I12" i="119"/>
  <c r="J12" i="119" s="1"/>
  <c r="L12" i="119" s="1"/>
  <c r="T12" i="119" s="1"/>
  <c r="I11" i="119"/>
  <c r="J11" i="119" s="1"/>
  <c r="L11" i="119" s="1"/>
  <c r="T11" i="119" s="1"/>
  <c r="I10" i="119"/>
  <c r="J10" i="119" s="1"/>
  <c r="L10" i="119" s="1"/>
  <c r="T10" i="119" s="1"/>
  <c r="I9" i="119"/>
  <c r="J9" i="119" s="1"/>
  <c r="L9" i="119" s="1"/>
  <c r="T9" i="119" s="1"/>
  <c r="I8" i="119"/>
  <c r="J8" i="119" s="1"/>
  <c r="L8" i="119" s="1"/>
  <c r="T8" i="119" s="1"/>
  <c r="J158" i="19" l="1"/>
  <c r="J157" i="19"/>
  <c r="J156" i="19"/>
  <c r="O48" i="125"/>
  <c r="K148" i="19"/>
  <c r="O48" i="133"/>
  <c r="K159" i="19"/>
  <c r="J161" i="19"/>
  <c r="J162" i="19"/>
  <c r="J167" i="19"/>
  <c r="L48" i="136"/>
  <c r="O48" i="154"/>
  <c r="K181" i="19"/>
  <c r="J154" i="19"/>
  <c r="J155" i="19"/>
  <c r="L48" i="127"/>
  <c r="L48" i="131"/>
  <c r="J163" i="19"/>
  <c r="J164" i="19"/>
  <c r="J165" i="19"/>
  <c r="L48" i="151"/>
  <c r="L48" i="153"/>
  <c r="O48" i="153" s="1"/>
  <c r="L48" i="146"/>
  <c r="L48" i="144"/>
  <c r="O48" i="144" s="1"/>
  <c r="L48" i="143"/>
  <c r="L48" i="142"/>
  <c r="L48" i="141"/>
  <c r="O48" i="141" s="1"/>
  <c r="L48" i="139"/>
  <c r="O48" i="139" s="1"/>
  <c r="L48" i="138"/>
  <c r="L48" i="137"/>
  <c r="L48" i="135"/>
  <c r="L48" i="134"/>
  <c r="L48" i="132"/>
  <c r="L48" i="130"/>
  <c r="L48" i="129"/>
  <c r="L48" i="128"/>
  <c r="L48" i="126"/>
  <c r="L48" i="124"/>
  <c r="J31" i="123"/>
  <c r="J48" i="123" s="1"/>
  <c r="T19" i="123"/>
  <c r="K48" i="123"/>
  <c r="J31" i="122"/>
  <c r="J48" i="122" s="1"/>
  <c r="T19" i="122"/>
  <c r="K48" i="122"/>
  <c r="J31" i="121"/>
  <c r="J48" i="121" s="1"/>
  <c r="J31" i="120"/>
  <c r="J48" i="120" s="1"/>
  <c r="J31" i="119"/>
  <c r="J48" i="119" s="1"/>
  <c r="T19" i="121"/>
  <c r="K48" i="121"/>
  <c r="L48" i="121" s="1"/>
  <c r="O48" i="121" s="1"/>
  <c r="T19" i="120"/>
  <c r="K48" i="120"/>
  <c r="T19" i="119"/>
  <c r="K48" i="119"/>
  <c r="F47" i="118"/>
  <c r="G47" i="118" s="1"/>
  <c r="I47" i="118" s="1"/>
  <c r="G46" i="118"/>
  <c r="I46" i="118" s="1"/>
  <c r="K46" i="118" s="1"/>
  <c r="I45" i="118"/>
  <c r="K45" i="118" s="1"/>
  <c r="K44" i="118"/>
  <c r="K43" i="118"/>
  <c r="K42" i="118"/>
  <c r="K41" i="118"/>
  <c r="F39" i="118"/>
  <c r="G39" i="118" s="1"/>
  <c r="I39" i="118" s="1"/>
  <c r="K39" i="118" s="1"/>
  <c r="F38" i="118"/>
  <c r="G38" i="118" s="1"/>
  <c r="I38" i="118" s="1"/>
  <c r="F37" i="118"/>
  <c r="G37" i="118" s="1"/>
  <c r="I37" i="118" s="1"/>
  <c r="F35" i="118"/>
  <c r="G35" i="118" s="1"/>
  <c r="I35" i="118" s="1"/>
  <c r="K35" i="118" s="1"/>
  <c r="G33" i="118"/>
  <c r="I33" i="118" s="1"/>
  <c r="F32" i="118"/>
  <c r="G32" i="118" s="1"/>
  <c r="I32" i="118" s="1"/>
  <c r="F31" i="118"/>
  <c r="G31" i="118" s="1"/>
  <c r="I31" i="118" s="1"/>
  <c r="A29" i="118"/>
  <c r="I18" i="118"/>
  <c r="J18" i="118" s="1"/>
  <c r="L18" i="118" s="1"/>
  <c r="T18" i="118" s="1"/>
  <c r="I17" i="118"/>
  <c r="J17" i="118" s="1"/>
  <c r="L17" i="118" s="1"/>
  <c r="T17" i="118" s="1"/>
  <c r="I16" i="118"/>
  <c r="J16" i="118" s="1"/>
  <c r="I15" i="118"/>
  <c r="J15" i="118" s="1"/>
  <c r="L15" i="118" s="1"/>
  <c r="T15" i="118" s="1"/>
  <c r="I14" i="118"/>
  <c r="J14" i="118" s="1"/>
  <c r="L14" i="118" s="1"/>
  <c r="T14" i="118" s="1"/>
  <c r="I13" i="118"/>
  <c r="J13" i="118" s="1"/>
  <c r="L13" i="118" s="1"/>
  <c r="T13" i="118" s="1"/>
  <c r="I12" i="118"/>
  <c r="J12" i="118" s="1"/>
  <c r="L12" i="118" s="1"/>
  <c r="T12" i="118" s="1"/>
  <c r="I11" i="118"/>
  <c r="J11" i="118" s="1"/>
  <c r="L11" i="118" s="1"/>
  <c r="T11" i="118" s="1"/>
  <c r="I10" i="118"/>
  <c r="J10" i="118" s="1"/>
  <c r="L10" i="118" s="1"/>
  <c r="T10" i="118" s="1"/>
  <c r="I9" i="118"/>
  <c r="J9" i="118" s="1"/>
  <c r="L9" i="118" s="1"/>
  <c r="T9" i="118" s="1"/>
  <c r="I8" i="118"/>
  <c r="J8" i="118" s="1"/>
  <c r="L8" i="118" s="1"/>
  <c r="T8" i="118" s="1"/>
  <c r="F47" i="117"/>
  <c r="G47" i="117" s="1"/>
  <c r="I47" i="117" s="1"/>
  <c r="G46" i="117"/>
  <c r="I46" i="117" s="1"/>
  <c r="K46" i="117" s="1"/>
  <c r="I45" i="117"/>
  <c r="K45" i="117" s="1"/>
  <c r="K44" i="117"/>
  <c r="K43" i="117"/>
  <c r="K42" i="117"/>
  <c r="K41" i="117"/>
  <c r="F39" i="117"/>
  <c r="G39" i="117" s="1"/>
  <c r="I39" i="117" s="1"/>
  <c r="K39" i="117" s="1"/>
  <c r="F38" i="117"/>
  <c r="G38" i="117" s="1"/>
  <c r="I38" i="117" s="1"/>
  <c r="G37" i="117"/>
  <c r="I37" i="117" s="1"/>
  <c r="F37" i="117"/>
  <c r="F35" i="117"/>
  <c r="G35" i="117" s="1"/>
  <c r="I35" i="117" s="1"/>
  <c r="K35" i="117" s="1"/>
  <c r="G33" i="117"/>
  <c r="I33" i="117" s="1"/>
  <c r="F32" i="117"/>
  <c r="G32" i="117" s="1"/>
  <c r="I32" i="117" s="1"/>
  <c r="F31" i="117"/>
  <c r="G31" i="117" s="1"/>
  <c r="I31" i="117" s="1"/>
  <c r="A29" i="117"/>
  <c r="I18" i="117"/>
  <c r="J18" i="117" s="1"/>
  <c r="L18" i="117" s="1"/>
  <c r="T18" i="117" s="1"/>
  <c r="I17" i="117"/>
  <c r="J17" i="117" s="1"/>
  <c r="L17" i="117" s="1"/>
  <c r="T17" i="117" s="1"/>
  <c r="I16" i="117"/>
  <c r="J16" i="117" s="1"/>
  <c r="I15" i="117"/>
  <c r="J15" i="117" s="1"/>
  <c r="L15" i="117" s="1"/>
  <c r="T15" i="117" s="1"/>
  <c r="I14" i="117"/>
  <c r="J14" i="117" s="1"/>
  <c r="L14" i="117" s="1"/>
  <c r="T14" i="117" s="1"/>
  <c r="I13" i="117"/>
  <c r="J13" i="117" s="1"/>
  <c r="L13" i="117" s="1"/>
  <c r="T13" i="117" s="1"/>
  <c r="I12" i="117"/>
  <c r="J12" i="117" s="1"/>
  <c r="L12" i="117" s="1"/>
  <c r="T12" i="117" s="1"/>
  <c r="I11" i="117"/>
  <c r="J11" i="117" s="1"/>
  <c r="L11" i="117" s="1"/>
  <c r="T11" i="117" s="1"/>
  <c r="I10" i="117"/>
  <c r="J10" i="117" s="1"/>
  <c r="L10" i="117" s="1"/>
  <c r="T10" i="117" s="1"/>
  <c r="I9" i="117"/>
  <c r="J9" i="117" s="1"/>
  <c r="L9" i="117" s="1"/>
  <c r="T9" i="117" s="1"/>
  <c r="I8" i="117"/>
  <c r="J8" i="117" s="1"/>
  <c r="L8" i="117" s="1"/>
  <c r="T8" i="117" s="1"/>
  <c r="F47" i="116"/>
  <c r="G47" i="116" s="1"/>
  <c r="I47" i="116" s="1"/>
  <c r="G46" i="116"/>
  <c r="I46" i="116" s="1"/>
  <c r="K46" i="116" s="1"/>
  <c r="I45" i="116"/>
  <c r="K45" i="116" s="1"/>
  <c r="K44" i="116"/>
  <c r="K43" i="116"/>
  <c r="K42" i="116"/>
  <c r="K41" i="116"/>
  <c r="F39" i="116"/>
  <c r="G39" i="116" s="1"/>
  <c r="I39" i="116" s="1"/>
  <c r="K39" i="116" s="1"/>
  <c r="F38" i="116"/>
  <c r="G38" i="116" s="1"/>
  <c r="I38" i="116" s="1"/>
  <c r="F37" i="116"/>
  <c r="G37" i="116" s="1"/>
  <c r="I37" i="116" s="1"/>
  <c r="F35" i="116"/>
  <c r="G35" i="116" s="1"/>
  <c r="I35" i="116" s="1"/>
  <c r="K35" i="116" s="1"/>
  <c r="G33" i="116"/>
  <c r="I33" i="116" s="1"/>
  <c r="F32" i="116"/>
  <c r="G32" i="116" s="1"/>
  <c r="I32" i="116" s="1"/>
  <c r="F31" i="116"/>
  <c r="G31" i="116" s="1"/>
  <c r="I31" i="116" s="1"/>
  <c r="A29" i="116"/>
  <c r="I18" i="116"/>
  <c r="J18" i="116" s="1"/>
  <c r="L18" i="116" s="1"/>
  <c r="T18" i="116" s="1"/>
  <c r="I17" i="116"/>
  <c r="J17" i="116" s="1"/>
  <c r="L17" i="116" s="1"/>
  <c r="T17" i="116" s="1"/>
  <c r="I16" i="116"/>
  <c r="J16" i="116" s="1"/>
  <c r="I15" i="116"/>
  <c r="J15" i="116" s="1"/>
  <c r="L15" i="116" s="1"/>
  <c r="T15" i="116" s="1"/>
  <c r="I14" i="116"/>
  <c r="J14" i="116" s="1"/>
  <c r="L14" i="116" s="1"/>
  <c r="T14" i="116" s="1"/>
  <c r="I13" i="116"/>
  <c r="J13" i="116" s="1"/>
  <c r="L13" i="116" s="1"/>
  <c r="T13" i="116" s="1"/>
  <c r="I12" i="116"/>
  <c r="J12" i="116" s="1"/>
  <c r="L12" i="116" s="1"/>
  <c r="T12" i="116" s="1"/>
  <c r="I11" i="116"/>
  <c r="J11" i="116" s="1"/>
  <c r="L11" i="116" s="1"/>
  <c r="T11" i="116" s="1"/>
  <c r="I10" i="116"/>
  <c r="J10" i="116" s="1"/>
  <c r="L10" i="116" s="1"/>
  <c r="T10" i="116" s="1"/>
  <c r="I9" i="116"/>
  <c r="J9" i="116" s="1"/>
  <c r="L9" i="116" s="1"/>
  <c r="T9" i="116" s="1"/>
  <c r="I8" i="116"/>
  <c r="J8" i="116" s="1"/>
  <c r="L8" i="116" s="1"/>
  <c r="T8" i="116" s="1"/>
  <c r="F47" i="115"/>
  <c r="G47" i="115" s="1"/>
  <c r="I47" i="115" s="1"/>
  <c r="G46" i="115"/>
  <c r="I46" i="115" s="1"/>
  <c r="K46" i="115" s="1"/>
  <c r="I45" i="115"/>
  <c r="K45" i="115" s="1"/>
  <c r="K44" i="115"/>
  <c r="K43" i="115"/>
  <c r="K42" i="115"/>
  <c r="K41" i="115"/>
  <c r="F39" i="115"/>
  <c r="G39" i="115" s="1"/>
  <c r="I39" i="115" s="1"/>
  <c r="K39" i="115" s="1"/>
  <c r="F38" i="115"/>
  <c r="G38" i="115" s="1"/>
  <c r="I38" i="115" s="1"/>
  <c r="F37" i="115"/>
  <c r="G37" i="115" s="1"/>
  <c r="I37" i="115" s="1"/>
  <c r="F35" i="115"/>
  <c r="G35" i="115" s="1"/>
  <c r="I35" i="115" s="1"/>
  <c r="K35" i="115" s="1"/>
  <c r="G33" i="115"/>
  <c r="I33" i="115" s="1"/>
  <c r="F32" i="115"/>
  <c r="G32" i="115" s="1"/>
  <c r="I32" i="115" s="1"/>
  <c r="F31" i="115"/>
  <c r="G31" i="115" s="1"/>
  <c r="I31" i="115" s="1"/>
  <c r="A29" i="115"/>
  <c r="I18" i="115"/>
  <c r="J18" i="115" s="1"/>
  <c r="L18" i="115" s="1"/>
  <c r="T18" i="115" s="1"/>
  <c r="I17" i="115"/>
  <c r="J17" i="115" s="1"/>
  <c r="L17" i="115" s="1"/>
  <c r="T17" i="115" s="1"/>
  <c r="I16" i="115"/>
  <c r="J16" i="115" s="1"/>
  <c r="I15" i="115"/>
  <c r="J15" i="115" s="1"/>
  <c r="L15" i="115" s="1"/>
  <c r="T15" i="115" s="1"/>
  <c r="I14" i="115"/>
  <c r="J14" i="115" s="1"/>
  <c r="L14" i="115" s="1"/>
  <c r="T14" i="115" s="1"/>
  <c r="I13" i="115"/>
  <c r="J13" i="115" s="1"/>
  <c r="L13" i="115" s="1"/>
  <c r="T13" i="115" s="1"/>
  <c r="I12" i="115"/>
  <c r="J12" i="115" s="1"/>
  <c r="L12" i="115" s="1"/>
  <c r="T12" i="115" s="1"/>
  <c r="I11" i="115"/>
  <c r="J11" i="115" s="1"/>
  <c r="L11" i="115" s="1"/>
  <c r="T11" i="115" s="1"/>
  <c r="I10" i="115"/>
  <c r="J10" i="115" s="1"/>
  <c r="L10" i="115" s="1"/>
  <c r="T10" i="115" s="1"/>
  <c r="I9" i="115"/>
  <c r="J9" i="115" s="1"/>
  <c r="L9" i="115" s="1"/>
  <c r="T9" i="115" s="1"/>
  <c r="I8" i="115"/>
  <c r="J8" i="115" s="1"/>
  <c r="L8" i="115" s="1"/>
  <c r="T8" i="115" s="1"/>
  <c r="F47" i="114"/>
  <c r="G47" i="114" s="1"/>
  <c r="I47" i="114" s="1"/>
  <c r="G46" i="114"/>
  <c r="I46" i="114" s="1"/>
  <c r="K46" i="114" s="1"/>
  <c r="I45" i="114"/>
  <c r="K45" i="114" s="1"/>
  <c r="K44" i="114"/>
  <c r="K43" i="114"/>
  <c r="K42" i="114"/>
  <c r="K41" i="114"/>
  <c r="F39" i="114"/>
  <c r="G39" i="114" s="1"/>
  <c r="I39" i="114" s="1"/>
  <c r="K39" i="114" s="1"/>
  <c r="F38" i="114"/>
  <c r="G38" i="114" s="1"/>
  <c r="I38" i="114" s="1"/>
  <c r="F37" i="114"/>
  <c r="G37" i="114" s="1"/>
  <c r="I37" i="114" s="1"/>
  <c r="F35" i="114"/>
  <c r="G35" i="114" s="1"/>
  <c r="I35" i="114" s="1"/>
  <c r="K35" i="114" s="1"/>
  <c r="G33" i="114"/>
  <c r="I33" i="114" s="1"/>
  <c r="F32" i="114"/>
  <c r="G32" i="114" s="1"/>
  <c r="I32" i="114" s="1"/>
  <c r="F31" i="114"/>
  <c r="G31" i="114" s="1"/>
  <c r="I31" i="114" s="1"/>
  <c r="A29" i="114"/>
  <c r="I18" i="114"/>
  <c r="J18" i="114" s="1"/>
  <c r="L18" i="114" s="1"/>
  <c r="T18" i="114" s="1"/>
  <c r="I17" i="114"/>
  <c r="J17" i="114" s="1"/>
  <c r="L17" i="114" s="1"/>
  <c r="T17" i="114" s="1"/>
  <c r="I16" i="114"/>
  <c r="J16" i="114" s="1"/>
  <c r="I15" i="114"/>
  <c r="J15" i="114" s="1"/>
  <c r="L15" i="114" s="1"/>
  <c r="T15" i="114" s="1"/>
  <c r="I14" i="114"/>
  <c r="J14" i="114" s="1"/>
  <c r="L14" i="114" s="1"/>
  <c r="T14" i="114" s="1"/>
  <c r="I13" i="114"/>
  <c r="J13" i="114" s="1"/>
  <c r="L13" i="114" s="1"/>
  <c r="T13" i="114" s="1"/>
  <c r="I12" i="114"/>
  <c r="J12" i="114" s="1"/>
  <c r="L12" i="114" s="1"/>
  <c r="T12" i="114" s="1"/>
  <c r="I11" i="114"/>
  <c r="J11" i="114" s="1"/>
  <c r="L11" i="114" s="1"/>
  <c r="T11" i="114" s="1"/>
  <c r="I10" i="114"/>
  <c r="J10" i="114" s="1"/>
  <c r="L10" i="114" s="1"/>
  <c r="T10" i="114" s="1"/>
  <c r="I9" i="114"/>
  <c r="J9" i="114" s="1"/>
  <c r="L9" i="114" s="1"/>
  <c r="T9" i="114" s="1"/>
  <c r="I8" i="114"/>
  <c r="J8" i="114" s="1"/>
  <c r="L8" i="114" s="1"/>
  <c r="T8" i="114" s="1"/>
  <c r="J145" i="19" l="1"/>
  <c r="O48" i="128"/>
  <c r="K151" i="19"/>
  <c r="O48" i="134"/>
  <c r="K160" i="19"/>
  <c r="O48" i="127"/>
  <c r="K150" i="19"/>
  <c r="O48" i="129"/>
  <c r="K152" i="19"/>
  <c r="O48" i="135"/>
  <c r="K162" i="19"/>
  <c r="K161" i="19"/>
  <c r="O48" i="146"/>
  <c r="K175" i="19"/>
  <c r="O48" i="136"/>
  <c r="K164" i="19"/>
  <c r="K163" i="19"/>
  <c r="K165" i="19"/>
  <c r="O48" i="124"/>
  <c r="K147" i="19"/>
  <c r="O48" i="130"/>
  <c r="K153" i="19"/>
  <c r="O48" i="137"/>
  <c r="K166" i="19"/>
  <c r="O48" i="142"/>
  <c r="K171" i="19"/>
  <c r="L48" i="119"/>
  <c r="O48" i="119" s="1"/>
  <c r="O48" i="126"/>
  <c r="K149" i="19"/>
  <c r="O48" i="132"/>
  <c r="K158" i="19"/>
  <c r="K157" i="19"/>
  <c r="K156" i="19"/>
  <c r="O48" i="138"/>
  <c r="K167" i="19"/>
  <c r="O48" i="143"/>
  <c r="K172" i="19"/>
  <c r="O48" i="151"/>
  <c r="K178" i="19"/>
  <c r="O48" i="131"/>
  <c r="K154" i="19"/>
  <c r="K155" i="19"/>
  <c r="L48" i="123"/>
  <c r="O48" i="123" s="1"/>
  <c r="L48" i="122"/>
  <c r="L48" i="120"/>
  <c r="O48" i="120" s="1"/>
  <c r="J31" i="118"/>
  <c r="J48" i="118" s="1"/>
  <c r="T19" i="117"/>
  <c r="J140" i="19" s="1"/>
  <c r="T19" i="118"/>
  <c r="J141" i="19" s="1"/>
  <c r="K48" i="118"/>
  <c r="J31" i="117"/>
  <c r="J48" i="117" s="1"/>
  <c r="K48" i="117"/>
  <c r="T19" i="116"/>
  <c r="J139" i="19" s="1"/>
  <c r="J31" i="116"/>
  <c r="J48" i="116" s="1"/>
  <c r="K48" i="116"/>
  <c r="J31" i="115"/>
  <c r="J48" i="115" s="1"/>
  <c r="T19" i="115"/>
  <c r="J138" i="19" s="1"/>
  <c r="K48" i="115"/>
  <c r="K48" i="114"/>
  <c r="J31" i="114"/>
  <c r="J48" i="114" s="1"/>
  <c r="L48" i="114" s="1"/>
  <c r="T19" i="114"/>
  <c r="J137" i="19" s="1"/>
  <c r="F47" i="113"/>
  <c r="G47" i="113" s="1"/>
  <c r="I47" i="113" s="1"/>
  <c r="G46" i="113"/>
  <c r="I46" i="113" s="1"/>
  <c r="K46" i="113" s="1"/>
  <c r="I45" i="113"/>
  <c r="K45" i="113" s="1"/>
  <c r="K44" i="113"/>
  <c r="K43" i="113"/>
  <c r="K42" i="113"/>
  <c r="K41" i="113"/>
  <c r="F39" i="113"/>
  <c r="G39" i="113" s="1"/>
  <c r="I39" i="113" s="1"/>
  <c r="K39" i="113" s="1"/>
  <c r="F38" i="113"/>
  <c r="G38" i="113" s="1"/>
  <c r="I38" i="113" s="1"/>
  <c r="F37" i="113"/>
  <c r="G37" i="113" s="1"/>
  <c r="I37" i="113" s="1"/>
  <c r="F35" i="113"/>
  <c r="G35" i="113" s="1"/>
  <c r="I35" i="113" s="1"/>
  <c r="K35" i="113" s="1"/>
  <c r="G33" i="113"/>
  <c r="I33" i="113" s="1"/>
  <c r="F32" i="113"/>
  <c r="G32" i="113" s="1"/>
  <c r="I32" i="113" s="1"/>
  <c r="F31" i="113"/>
  <c r="G31" i="113" s="1"/>
  <c r="I31" i="113" s="1"/>
  <c r="A29" i="113"/>
  <c r="I18" i="113"/>
  <c r="J18" i="113" s="1"/>
  <c r="L18" i="113" s="1"/>
  <c r="T18" i="113" s="1"/>
  <c r="I17" i="113"/>
  <c r="J17" i="113" s="1"/>
  <c r="L17" i="113" s="1"/>
  <c r="T17" i="113" s="1"/>
  <c r="I16" i="113"/>
  <c r="J16" i="113" s="1"/>
  <c r="I15" i="113"/>
  <c r="J15" i="113" s="1"/>
  <c r="L15" i="113" s="1"/>
  <c r="T15" i="113" s="1"/>
  <c r="I14" i="113"/>
  <c r="J14" i="113" s="1"/>
  <c r="L14" i="113" s="1"/>
  <c r="T14" i="113" s="1"/>
  <c r="I13" i="113"/>
  <c r="J13" i="113" s="1"/>
  <c r="L13" i="113" s="1"/>
  <c r="T13" i="113" s="1"/>
  <c r="I12" i="113"/>
  <c r="J12" i="113" s="1"/>
  <c r="L12" i="113" s="1"/>
  <c r="T12" i="113" s="1"/>
  <c r="I11" i="113"/>
  <c r="J11" i="113" s="1"/>
  <c r="L11" i="113" s="1"/>
  <c r="T11" i="113" s="1"/>
  <c r="I10" i="113"/>
  <c r="J10" i="113" s="1"/>
  <c r="L10" i="113" s="1"/>
  <c r="T10" i="113" s="1"/>
  <c r="I9" i="113"/>
  <c r="J9" i="113" s="1"/>
  <c r="L9" i="113" s="1"/>
  <c r="T9" i="113" s="1"/>
  <c r="I8" i="113"/>
  <c r="J8" i="113" s="1"/>
  <c r="L8" i="113" s="1"/>
  <c r="T8" i="113" s="1"/>
  <c r="F47" i="112"/>
  <c r="G47" i="112" s="1"/>
  <c r="I47" i="112" s="1"/>
  <c r="G46" i="112"/>
  <c r="I46" i="112" s="1"/>
  <c r="K46" i="112" s="1"/>
  <c r="I45" i="112"/>
  <c r="K45" i="112" s="1"/>
  <c r="K44" i="112"/>
  <c r="K43" i="112"/>
  <c r="K42" i="112"/>
  <c r="K41" i="112"/>
  <c r="F39" i="112"/>
  <c r="G39" i="112" s="1"/>
  <c r="I39" i="112" s="1"/>
  <c r="K39" i="112" s="1"/>
  <c r="F38" i="112"/>
  <c r="G38" i="112" s="1"/>
  <c r="I38" i="112" s="1"/>
  <c r="F37" i="112"/>
  <c r="G37" i="112" s="1"/>
  <c r="I37" i="112" s="1"/>
  <c r="F35" i="112"/>
  <c r="G35" i="112" s="1"/>
  <c r="I35" i="112" s="1"/>
  <c r="K35" i="112" s="1"/>
  <c r="G33" i="112"/>
  <c r="I33" i="112" s="1"/>
  <c r="F32" i="112"/>
  <c r="G32" i="112" s="1"/>
  <c r="I32" i="112" s="1"/>
  <c r="F31" i="112"/>
  <c r="G31" i="112" s="1"/>
  <c r="I31" i="112" s="1"/>
  <c r="A29" i="112"/>
  <c r="I18" i="112"/>
  <c r="J18" i="112" s="1"/>
  <c r="L18" i="112" s="1"/>
  <c r="T18" i="112" s="1"/>
  <c r="I17" i="112"/>
  <c r="J17" i="112" s="1"/>
  <c r="L17" i="112" s="1"/>
  <c r="T17" i="112" s="1"/>
  <c r="I16" i="112"/>
  <c r="J16" i="112" s="1"/>
  <c r="I15" i="112"/>
  <c r="J15" i="112" s="1"/>
  <c r="L15" i="112" s="1"/>
  <c r="T15" i="112" s="1"/>
  <c r="I14" i="112"/>
  <c r="J14" i="112" s="1"/>
  <c r="L14" i="112" s="1"/>
  <c r="T14" i="112" s="1"/>
  <c r="I13" i="112"/>
  <c r="J13" i="112" s="1"/>
  <c r="L13" i="112" s="1"/>
  <c r="T13" i="112" s="1"/>
  <c r="I12" i="112"/>
  <c r="J12" i="112" s="1"/>
  <c r="L12" i="112" s="1"/>
  <c r="T12" i="112" s="1"/>
  <c r="I11" i="112"/>
  <c r="J11" i="112" s="1"/>
  <c r="L11" i="112" s="1"/>
  <c r="T11" i="112" s="1"/>
  <c r="I10" i="112"/>
  <c r="J10" i="112" s="1"/>
  <c r="L10" i="112" s="1"/>
  <c r="T10" i="112" s="1"/>
  <c r="I9" i="112"/>
  <c r="J9" i="112" s="1"/>
  <c r="L9" i="112" s="1"/>
  <c r="T9" i="112" s="1"/>
  <c r="I8" i="112"/>
  <c r="J8" i="112" s="1"/>
  <c r="L8" i="112" s="1"/>
  <c r="T8" i="112" s="1"/>
  <c r="F47" i="111"/>
  <c r="G47" i="111" s="1"/>
  <c r="I47" i="111" s="1"/>
  <c r="G46" i="111"/>
  <c r="I46" i="111" s="1"/>
  <c r="K46" i="111" s="1"/>
  <c r="K45" i="111"/>
  <c r="I45" i="111"/>
  <c r="K44" i="111"/>
  <c r="K43" i="111"/>
  <c r="K42" i="111"/>
  <c r="K41" i="111"/>
  <c r="F39" i="111"/>
  <c r="G39" i="111" s="1"/>
  <c r="I39" i="111" s="1"/>
  <c r="K39" i="111" s="1"/>
  <c r="F38" i="111"/>
  <c r="G38" i="111" s="1"/>
  <c r="I38" i="111" s="1"/>
  <c r="F37" i="111"/>
  <c r="G37" i="111" s="1"/>
  <c r="I37" i="111" s="1"/>
  <c r="F35" i="111"/>
  <c r="G35" i="111" s="1"/>
  <c r="I35" i="111" s="1"/>
  <c r="K35" i="111" s="1"/>
  <c r="G33" i="111"/>
  <c r="I33" i="111" s="1"/>
  <c r="F32" i="111"/>
  <c r="G32" i="111" s="1"/>
  <c r="I32" i="111" s="1"/>
  <c r="F31" i="111"/>
  <c r="G31" i="111" s="1"/>
  <c r="I31" i="111" s="1"/>
  <c r="A29" i="111"/>
  <c r="I18" i="111"/>
  <c r="J18" i="111" s="1"/>
  <c r="L18" i="111" s="1"/>
  <c r="T18" i="111" s="1"/>
  <c r="I17" i="111"/>
  <c r="J17" i="111" s="1"/>
  <c r="L17" i="111" s="1"/>
  <c r="T17" i="111" s="1"/>
  <c r="I16" i="111"/>
  <c r="J16" i="111" s="1"/>
  <c r="I15" i="111"/>
  <c r="J15" i="111" s="1"/>
  <c r="L15" i="111" s="1"/>
  <c r="T15" i="111" s="1"/>
  <c r="I14" i="111"/>
  <c r="J14" i="111" s="1"/>
  <c r="L14" i="111" s="1"/>
  <c r="T14" i="111" s="1"/>
  <c r="I13" i="111"/>
  <c r="J13" i="111" s="1"/>
  <c r="L13" i="111" s="1"/>
  <c r="T13" i="111" s="1"/>
  <c r="I12" i="111"/>
  <c r="J12" i="111" s="1"/>
  <c r="L12" i="111" s="1"/>
  <c r="T12" i="111" s="1"/>
  <c r="I11" i="111"/>
  <c r="J11" i="111" s="1"/>
  <c r="L11" i="111" s="1"/>
  <c r="T11" i="111" s="1"/>
  <c r="I10" i="111"/>
  <c r="J10" i="111" s="1"/>
  <c r="L10" i="111" s="1"/>
  <c r="T10" i="111" s="1"/>
  <c r="I9" i="111"/>
  <c r="J9" i="111" s="1"/>
  <c r="L9" i="111" s="1"/>
  <c r="T9" i="111" s="1"/>
  <c r="I8" i="111"/>
  <c r="J8" i="111" s="1"/>
  <c r="L8" i="111" s="1"/>
  <c r="T8" i="111" s="1"/>
  <c r="L48" i="115" l="1"/>
  <c r="K138" i="19"/>
  <c r="O48" i="115"/>
  <c r="O48" i="122"/>
  <c r="K145" i="19"/>
  <c r="O48" i="114"/>
  <c r="K137" i="19"/>
  <c r="L48" i="118"/>
  <c r="L48" i="117"/>
  <c r="L48" i="116"/>
  <c r="T19" i="113"/>
  <c r="J31" i="113"/>
  <c r="J48" i="113" s="1"/>
  <c r="K48" i="113"/>
  <c r="T19" i="112"/>
  <c r="J31" i="112"/>
  <c r="J48" i="112" s="1"/>
  <c r="K48" i="112"/>
  <c r="J31" i="111"/>
  <c r="J48" i="111" s="1"/>
  <c r="K48" i="111"/>
  <c r="T19" i="111"/>
  <c r="F47" i="110"/>
  <c r="G47" i="110" s="1"/>
  <c r="I47" i="110" s="1"/>
  <c r="G46" i="110"/>
  <c r="I46" i="110" s="1"/>
  <c r="K46" i="110" s="1"/>
  <c r="I45" i="110"/>
  <c r="K45" i="110" s="1"/>
  <c r="K44" i="110"/>
  <c r="K43" i="110"/>
  <c r="K42" i="110"/>
  <c r="K41" i="110"/>
  <c r="F39" i="110"/>
  <c r="G39" i="110" s="1"/>
  <c r="I39" i="110" s="1"/>
  <c r="K39" i="110" s="1"/>
  <c r="F38" i="110"/>
  <c r="G38" i="110" s="1"/>
  <c r="I38" i="110" s="1"/>
  <c r="F37" i="110"/>
  <c r="G37" i="110" s="1"/>
  <c r="I37" i="110" s="1"/>
  <c r="F35" i="110"/>
  <c r="G35" i="110" s="1"/>
  <c r="I35" i="110" s="1"/>
  <c r="K35" i="110" s="1"/>
  <c r="G33" i="110"/>
  <c r="I33" i="110" s="1"/>
  <c r="F32" i="110"/>
  <c r="G32" i="110" s="1"/>
  <c r="I32" i="110" s="1"/>
  <c r="F31" i="110"/>
  <c r="G31" i="110" s="1"/>
  <c r="I31" i="110" s="1"/>
  <c r="A29" i="110"/>
  <c r="I18" i="110"/>
  <c r="J18" i="110" s="1"/>
  <c r="L18" i="110" s="1"/>
  <c r="T18" i="110" s="1"/>
  <c r="I17" i="110"/>
  <c r="J17" i="110" s="1"/>
  <c r="L17" i="110" s="1"/>
  <c r="T17" i="110" s="1"/>
  <c r="I16" i="110"/>
  <c r="J16" i="110" s="1"/>
  <c r="I15" i="110"/>
  <c r="J15" i="110" s="1"/>
  <c r="L15" i="110" s="1"/>
  <c r="T15" i="110" s="1"/>
  <c r="I14" i="110"/>
  <c r="J14" i="110" s="1"/>
  <c r="L14" i="110" s="1"/>
  <c r="T14" i="110" s="1"/>
  <c r="I13" i="110"/>
  <c r="J13" i="110" s="1"/>
  <c r="L13" i="110" s="1"/>
  <c r="T13" i="110" s="1"/>
  <c r="I12" i="110"/>
  <c r="J12" i="110" s="1"/>
  <c r="L12" i="110" s="1"/>
  <c r="T12" i="110" s="1"/>
  <c r="I11" i="110"/>
  <c r="J11" i="110" s="1"/>
  <c r="L11" i="110" s="1"/>
  <c r="T11" i="110" s="1"/>
  <c r="I10" i="110"/>
  <c r="J10" i="110" s="1"/>
  <c r="L10" i="110" s="1"/>
  <c r="T10" i="110" s="1"/>
  <c r="I9" i="110"/>
  <c r="J9" i="110" s="1"/>
  <c r="L9" i="110" s="1"/>
  <c r="T9" i="110" s="1"/>
  <c r="I8" i="110"/>
  <c r="J8" i="110" s="1"/>
  <c r="L8" i="110" s="1"/>
  <c r="T8" i="110" s="1"/>
  <c r="F31" i="109"/>
  <c r="G31" i="109" s="1"/>
  <c r="I31" i="109" s="1"/>
  <c r="F47" i="109"/>
  <c r="G47" i="109" s="1"/>
  <c r="I47" i="109" s="1"/>
  <c r="G46" i="109"/>
  <c r="I46" i="109" s="1"/>
  <c r="K46" i="109" s="1"/>
  <c r="I45" i="109"/>
  <c r="K45" i="109" s="1"/>
  <c r="K44" i="109"/>
  <c r="K43" i="109"/>
  <c r="K42" i="109"/>
  <c r="K41" i="109"/>
  <c r="F39" i="109"/>
  <c r="G39" i="109" s="1"/>
  <c r="I39" i="109" s="1"/>
  <c r="K39" i="109" s="1"/>
  <c r="F38" i="109"/>
  <c r="G38" i="109" s="1"/>
  <c r="I38" i="109" s="1"/>
  <c r="F37" i="109"/>
  <c r="G37" i="109" s="1"/>
  <c r="I37" i="109" s="1"/>
  <c r="F35" i="109"/>
  <c r="G35" i="109" s="1"/>
  <c r="I35" i="109" s="1"/>
  <c r="K35" i="109" s="1"/>
  <c r="G33" i="109"/>
  <c r="I33" i="109" s="1"/>
  <c r="F32" i="109"/>
  <c r="G32" i="109" s="1"/>
  <c r="I32" i="109" s="1"/>
  <c r="A29" i="109"/>
  <c r="I18" i="109"/>
  <c r="J18" i="109" s="1"/>
  <c r="L18" i="109" s="1"/>
  <c r="T18" i="109" s="1"/>
  <c r="I17" i="109"/>
  <c r="J17" i="109" s="1"/>
  <c r="L17" i="109" s="1"/>
  <c r="T17" i="109" s="1"/>
  <c r="I16" i="109"/>
  <c r="J16" i="109" s="1"/>
  <c r="I15" i="109"/>
  <c r="J15" i="109" s="1"/>
  <c r="L15" i="109" s="1"/>
  <c r="T15" i="109" s="1"/>
  <c r="I14" i="109"/>
  <c r="J14" i="109" s="1"/>
  <c r="L14" i="109" s="1"/>
  <c r="T14" i="109" s="1"/>
  <c r="I13" i="109"/>
  <c r="J13" i="109" s="1"/>
  <c r="L13" i="109" s="1"/>
  <c r="T13" i="109" s="1"/>
  <c r="I12" i="109"/>
  <c r="J12" i="109" s="1"/>
  <c r="L12" i="109" s="1"/>
  <c r="T12" i="109" s="1"/>
  <c r="I11" i="109"/>
  <c r="J11" i="109" s="1"/>
  <c r="L11" i="109" s="1"/>
  <c r="T11" i="109" s="1"/>
  <c r="I10" i="109"/>
  <c r="J10" i="109" s="1"/>
  <c r="L10" i="109" s="1"/>
  <c r="T10" i="109" s="1"/>
  <c r="I9" i="109"/>
  <c r="J9" i="109" s="1"/>
  <c r="L9" i="109" s="1"/>
  <c r="T9" i="109" s="1"/>
  <c r="I8" i="109"/>
  <c r="J8" i="109" s="1"/>
  <c r="L8" i="109" s="1"/>
  <c r="T8" i="109" s="1"/>
  <c r="F47" i="108"/>
  <c r="G47" i="108" s="1"/>
  <c r="I47" i="108" s="1"/>
  <c r="G46" i="108"/>
  <c r="I46" i="108" s="1"/>
  <c r="K46" i="108" s="1"/>
  <c r="I45" i="108"/>
  <c r="K45" i="108" s="1"/>
  <c r="K44" i="108"/>
  <c r="K43" i="108"/>
  <c r="K42" i="108"/>
  <c r="K41" i="108"/>
  <c r="F39" i="108"/>
  <c r="G39" i="108" s="1"/>
  <c r="I39" i="108" s="1"/>
  <c r="K39" i="108" s="1"/>
  <c r="F38" i="108"/>
  <c r="G38" i="108" s="1"/>
  <c r="I38" i="108" s="1"/>
  <c r="F37" i="108"/>
  <c r="G37" i="108" s="1"/>
  <c r="I37" i="108" s="1"/>
  <c r="F35" i="108"/>
  <c r="G35" i="108" s="1"/>
  <c r="I35" i="108" s="1"/>
  <c r="K35" i="108" s="1"/>
  <c r="G33" i="108"/>
  <c r="I33" i="108" s="1"/>
  <c r="F32" i="108"/>
  <c r="G32" i="108" s="1"/>
  <c r="I32" i="108" s="1"/>
  <c r="F31" i="108"/>
  <c r="G31" i="108" s="1"/>
  <c r="I31" i="108" s="1"/>
  <c r="A29" i="108"/>
  <c r="I18" i="108"/>
  <c r="J18" i="108" s="1"/>
  <c r="L18" i="108" s="1"/>
  <c r="T18" i="108" s="1"/>
  <c r="I17" i="108"/>
  <c r="J17" i="108" s="1"/>
  <c r="L17" i="108" s="1"/>
  <c r="T17" i="108" s="1"/>
  <c r="I16" i="108"/>
  <c r="J16" i="108" s="1"/>
  <c r="I15" i="108"/>
  <c r="J15" i="108" s="1"/>
  <c r="L15" i="108" s="1"/>
  <c r="T15" i="108" s="1"/>
  <c r="I14" i="108"/>
  <c r="J14" i="108" s="1"/>
  <c r="L14" i="108" s="1"/>
  <c r="T14" i="108" s="1"/>
  <c r="I13" i="108"/>
  <c r="J13" i="108" s="1"/>
  <c r="L13" i="108" s="1"/>
  <c r="T13" i="108" s="1"/>
  <c r="I12" i="108"/>
  <c r="J12" i="108" s="1"/>
  <c r="L12" i="108" s="1"/>
  <c r="T12" i="108" s="1"/>
  <c r="I11" i="108"/>
  <c r="J11" i="108" s="1"/>
  <c r="L11" i="108" s="1"/>
  <c r="T11" i="108" s="1"/>
  <c r="I10" i="108"/>
  <c r="J10" i="108" s="1"/>
  <c r="L10" i="108" s="1"/>
  <c r="T10" i="108" s="1"/>
  <c r="I9" i="108"/>
  <c r="J9" i="108" s="1"/>
  <c r="L9" i="108" s="1"/>
  <c r="T9" i="108" s="1"/>
  <c r="I8" i="108"/>
  <c r="J8" i="108" s="1"/>
  <c r="L8" i="108" s="1"/>
  <c r="T8" i="108" s="1"/>
  <c r="F47" i="107"/>
  <c r="G47" i="107" s="1"/>
  <c r="I47" i="107" s="1"/>
  <c r="G46" i="107"/>
  <c r="I46" i="107" s="1"/>
  <c r="K46" i="107" s="1"/>
  <c r="I45" i="107"/>
  <c r="K45" i="107" s="1"/>
  <c r="K44" i="107"/>
  <c r="K43" i="107"/>
  <c r="K42" i="107"/>
  <c r="K41" i="107"/>
  <c r="F39" i="107"/>
  <c r="G39" i="107" s="1"/>
  <c r="I39" i="107" s="1"/>
  <c r="K39" i="107" s="1"/>
  <c r="F38" i="107"/>
  <c r="G38" i="107" s="1"/>
  <c r="I38" i="107" s="1"/>
  <c r="F37" i="107"/>
  <c r="G37" i="107" s="1"/>
  <c r="I37" i="107" s="1"/>
  <c r="F35" i="107"/>
  <c r="G35" i="107" s="1"/>
  <c r="I35" i="107" s="1"/>
  <c r="K35" i="107" s="1"/>
  <c r="G33" i="107"/>
  <c r="I33" i="107" s="1"/>
  <c r="F32" i="107"/>
  <c r="G32" i="107" s="1"/>
  <c r="I32" i="107" s="1"/>
  <c r="F31" i="107"/>
  <c r="G31" i="107" s="1"/>
  <c r="I31" i="107" s="1"/>
  <c r="A29" i="107"/>
  <c r="I18" i="107"/>
  <c r="J18" i="107" s="1"/>
  <c r="L18" i="107" s="1"/>
  <c r="T18" i="107" s="1"/>
  <c r="I17" i="107"/>
  <c r="J17" i="107" s="1"/>
  <c r="L17" i="107" s="1"/>
  <c r="T17" i="107" s="1"/>
  <c r="I16" i="107"/>
  <c r="J16" i="107" s="1"/>
  <c r="J15" i="107"/>
  <c r="L15" i="107" s="1"/>
  <c r="T15" i="107" s="1"/>
  <c r="I15" i="107"/>
  <c r="I14" i="107"/>
  <c r="J14" i="107" s="1"/>
  <c r="L14" i="107" s="1"/>
  <c r="T14" i="107" s="1"/>
  <c r="I13" i="107"/>
  <c r="J13" i="107" s="1"/>
  <c r="L13" i="107" s="1"/>
  <c r="T13" i="107" s="1"/>
  <c r="I12" i="107"/>
  <c r="J12" i="107" s="1"/>
  <c r="L12" i="107" s="1"/>
  <c r="T12" i="107" s="1"/>
  <c r="J11" i="107"/>
  <c r="L11" i="107" s="1"/>
  <c r="T11" i="107" s="1"/>
  <c r="I11" i="107"/>
  <c r="I10" i="107"/>
  <c r="J10" i="107" s="1"/>
  <c r="L10" i="107" s="1"/>
  <c r="T10" i="107" s="1"/>
  <c r="I9" i="107"/>
  <c r="J9" i="107" s="1"/>
  <c r="L9" i="107" s="1"/>
  <c r="T9" i="107" s="1"/>
  <c r="I8" i="107"/>
  <c r="J8" i="107" s="1"/>
  <c r="L8" i="107" s="1"/>
  <c r="T8" i="107" s="1"/>
  <c r="F47" i="106"/>
  <c r="G47" i="106" s="1"/>
  <c r="I47" i="106" s="1"/>
  <c r="G46" i="106"/>
  <c r="I46" i="106" s="1"/>
  <c r="K46" i="106" s="1"/>
  <c r="I45" i="106"/>
  <c r="K45" i="106" s="1"/>
  <c r="K44" i="106"/>
  <c r="K43" i="106"/>
  <c r="K42" i="106"/>
  <c r="K41" i="106"/>
  <c r="F39" i="106"/>
  <c r="G39" i="106" s="1"/>
  <c r="I39" i="106" s="1"/>
  <c r="K39" i="106" s="1"/>
  <c r="F38" i="106"/>
  <c r="G38" i="106" s="1"/>
  <c r="I38" i="106" s="1"/>
  <c r="F37" i="106"/>
  <c r="G37" i="106" s="1"/>
  <c r="I37" i="106" s="1"/>
  <c r="F35" i="106"/>
  <c r="G35" i="106" s="1"/>
  <c r="I35" i="106" s="1"/>
  <c r="K35" i="106" s="1"/>
  <c r="G33" i="106"/>
  <c r="I33" i="106" s="1"/>
  <c r="F32" i="106"/>
  <c r="G32" i="106" s="1"/>
  <c r="I32" i="106" s="1"/>
  <c r="F31" i="106"/>
  <c r="G31" i="106" s="1"/>
  <c r="I31" i="106" s="1"/>
  <c r="A29" i="106"/>
  <c r="I18" i="106"/>
  <c r="J18" i="106" s="1"/>
  <c r="L18" i="106" s="1"/>
  <c r="T18" i="106" s="1"/>
  <c r="I17" i="106"/>
  <c r="J17" i="106" s="1"/>
  <c r="L17" i="106" s="1"/>
  <c r="T17" i="106" s="1"/>
  <c r="I16" i="106"/>
  <c r="J16" i="106" s="1"/>
  <c r="I15" i="106"/>
  <c r="J15" i="106" s="1"/>
  <c r="L15" i="106" s="1"/>
  <c r="T15" i="106" s="1"/>
  <c r="I14" i="106"/>
  <c r="J14" i="106" s="1"/>
  <c r="L14" i="106" s="1"/>
  <c r="T14" i="106" s="1"/>
  <c r="I13" i="106"/>
  <c r="J13" i="106" s="1"/>
  <c r="L13" i="106" s="1"/>
  <c r="T13" i="106" s="1"/>
  <c r="I12" i="106"/>
  <c r="J12" i="106" s="1"/>
  <c r="L12" i="106" s="1"/>
  <c r="T12" i="106" s="1"/>
  <c r="I11" i="106"/>
  <c r="J11" i="106" s="1"/>
  <c r="L11" i="106" s="1"/>
  <c r="T11" i="106" s="1"/>
  <c r="I10" i="106"/>
  <c r="J10" i="106" s="1"/>
  <c r="L10" i="106" s="1"/>
  <c r="T10" i="106" s="1"/>
  <c r="I9" i="106"/>
  <c r="J9" i="106" s="1"/>
  <c r="L9" i="106" s="1"/>
  <c r="T9" i="106" s="1"/>
  <c r="I8" i="106"/>
  <c r="J8" i="106" s="1"/>
  <c r="L8" i="106" s="1"/>
  <c r="T8" i="106" s="1"/>
  <c r="F47" i="105"/>
  <c r="G47" i="105" s="1"/>
  <c r="I47" i="105" s="1"/>
  <c r="G46" i="105"/>
  <c r="I46" i="105" s="1"/>
  <c r="K46" i="105" s="1"/>
  <c r="I45" i="105"/>
  <c r="K45" i="105" s="1"/>
  <c r="K44" i="105"/>
  <c r="K43" i="105"/>
  <c r="K42" i="105"/>
  <c r="K41" i="105"/>
  <c r="F39" i="105"/>
  <c r="G39" i="105" s="1"/>
  <c r="I39" i="105" s="1"/>
  <c r="K39" i="105" s="1"/>
  <c r="F38" i="105"/>
  <c r="G38" i="105" s="1"/>
  <c r="I38" i="105" s="1"/>
  <c r="F37" i="105"/>
  <c r="G37" i="105" s="1"/>
  <c r="I37" i="105" s="1"/>
  <c r="F35" i="105"/>
  <c r="G35" i="105" s="1"/>
  <c r="I35" i="105" s="1"/>
  <c r="K35" i="105" s="1"/>
  <c r="I33" i="105"/>
  <c r="G33" i="105"/>
  <c r="F32" i="105"/>
  <c r="G32" i="105" s="1"/>
  <c r="I32" i="105" s="1"/>
  <c r="F31" i="105"/>
  <c r="G31" i="105" s="1"/>
  <c r="I31" i="105" s="1"/>
  <c r="A29" i="105"/>
  <c r="I18" i="105"/>
  <c r="J18" i="105" s="1"/>
  <c r="L18" i="105" s="1"/>
  <c r="T18" i="105" s="1"/>
  <c r="I17" i="105"/>
  <c r="J17" i="105" s="1"/>
  <c r="L17" i="105" s="1"/>
  <c r="T17" i="105" s="1"/>
  <c r="I16" i="105"/>
  <c r="J16" i="105" s="1"/>
  <c r="I15" i="105"/>
  <c r="J15" i="105" s="1"/>
  <c r="L15" i="105" s="1"/>
  <c r="T15" i="105" s="1"/>
  <c r="I14" i="105"/>
  <c r="J14" i="105" s="1"/>
  <c r="L14" i="105" s="1"/>
  <c r="T14" i="105" s="1"/>
  <c r="I13" i="105"/>
  <c r="J13" i="105" s="1"/>
  <c r="L13" i="105" s="1"/>
  <c r="T13" i="105" s="1"/>
  <c r="I12" i="105"/>
  <c r="J12" i="105" s="1"/>
  <c r="L12" i="105" s="1"/>
  <c r="T12" i="105" s="1"/>
  <c r="I11" i="105"/>
  <c r="J11" i="105" s="1"/>
  <c r="L11" i="105" s="1"/>
  <c r="T11" i="105" s="1"/>
  <c r="I10" i="105"/>
  <c r="J10" i="105" s="1"/>
  <c r="L10" i="105" s="1"/>
  <c r="T10" i="105" s="1"/>
  <c r="I9" i="105"/>
  <c r="J9" i="105" s="1"/>
  <c r="L9" i="105" s="1"/>
  <c r="T9" i="105" s="1"/>
  <c r="I8" i="105"/>
  <c r="J8" i="105" s="1"/>
  <c r="L8" i="105" s="1"/>
  <c r="T8" i="105" s="1"/>
  <c r="F47" i="104"/>
  <c r="G47" i="104" s="1"/>
  <c r="I47" i="104" s="1"/>
  <c r="G46" i="104"/>
  <c r="I46" i="104" s="1"/>
  <c r="K46" i="104" s="1"/>
  <c r="I45" i="104"/>
  <c r="K45" i="104" s="1"/>
  <c r="K44" i="104"/>
  <c r="K43" i="104"/>
  <c r="K42" i="104"/>
  <c r="K41" i="104"/>
  <c r="F39" i="104"/>
  <c r="G39" i="104" s="1"/>
  <c r="I39" i="104" s="1"/>
  <c r="K39" i="104" s="1"/>
  <c r="F38" i="104"/>
  <c r="G38" i="104" s="1"/>
  <c r="I38" i="104" s="1"/>
  <c r="F37" i="104"/>
  <c r="G37" i="104" s="1"/>
  <c r="I37" i="104" s="1"/>
  <c r="F35" i="104"/>
  <c r="G35" i="104" s="1"/>
  <c r="I35" i="104" s="1"/>
  <c r="K35" i="104" s="1"/>
  <c r="G33" i="104"/>
  <c r="I33" i="104" s="1"/>
  <c r="F32" i="104"/>
  <c r="G32" i="104" s="1"/>
  <c r="I32" i="104" s="1"/>
  <c r="F31" i="104"/>
  <c r="G31" i="104" s="1"/>
  <c r="I31" i="104" s="1"/>
  <c r="A29" i="104"/>
  <c r="I18" i="104"/>
  <c r="J18" i="104" s="1"/>
  <c r="L18" i="104" s="1"/>
  <c r="T18" i="104" s="1"/>
  <c r="I17" i="104"/>
  <c r="J17" i="104" s="1"/>
  <c r="L17" i="104" s="1"/>
  <c r="T17" i="104" s="1"/>
  <c r="I16" i="104"/>
  <c r="J16" i="104" s="1"/>
  <c r="I15" i="104"/>
  <c r="J15" i="104" s="1"/>
  <c r="L15" i="104" s="1"/>
  <c r="T15" i="104" s="1"/>
  <c r="I14" i="104"/>
  <c r="J14" i="104" s="1"/>
  <c r="L14" i="104" s="1"/>
  <c r="T14" i="104" s="1"/>
  <c r="I13" i="104"/>
  <c r="J13" i="104" s="1"/>
  <c r="L13" i="104" s="1"/>
  <c r="T13" i="104" s="1"/>
  <c r="I12" i="104"/>
  <c r="J12" i="104" s="1"/>
  <c r="L12" i="104" s="1"/>
  <c r="T12" i="104" s="1"/>
  <c r="I11" i="104"/>
  <c r="J11" i="104" s="1"/>
  <c r="L11" i="104" s="1"/>
  <c r="T11" i="104" s="1"/>
  <c r="I10" i="104"/>
  <c r="J10" i="104" s="1"/>
  <c r="L10" i="104" s="1"/>
  <c r="T10" i="104" s="1"/>
  <c r="I9" i="104"/>
  <c r="J9" i="104" s="1"/>
  <c r="L9" i="104" s="1"/>
  <c r="T9" i="104" s="1"/>
  <c r="I8" i="104"/>
  <c r="J8" i="104" s="1"/>
  <c r="L8" i="104" s="1"/>
  <c r="T8" i="104" s="1"/>
  <c r="G112" i="19"/>
  <c r="G203" i="19" s="1"/>
  <c r="F47" i="103"/>
  <c r="G47" i="103" s="1"/>
  <c r="I47" i="103" s="1"/>
  <c r="G46" i="103"/>
  <c r="I46" i="103" s="1"/>
  <c r="K46" i="103" s="1"/>
  <c r="I45" i="103"/>
  <c r="K45" i="103" s="1"/>
  <c r="K44" i="103"/>
  <c r="K43" i="103"/>
  <c r="K42" i="103"/>
  <c r="K41" i="103"/>
  <c r="F39" i="103"/>
  <c r="G39" i="103" s="1"/>
  <c r="I39" i="103" s="1"/>
  <c r="K39" i="103" s="1"/>
  <c r="F38" i="103"/>
  <c r="G38" i="103" s="1"/>
  <c r="I38" i="103" s="1"/>
  <c r="F37" i="103"/>
  <c r="G37" i="103" s="1"/>
  <c r="I37" i="103" s="1"/>
  <c r="F35" i="103"/>
  <c r="G35" i="103" s="1"/>
  <c r="I35" i="103" s="1"/>
  <c r="K35" i="103" s="1"/>
  <c r="G33" i="103"/>
  <c r="I33" i="103" s="1"/>
  <c r="F32" i="103"/>
  <c r="G32" i="103" s="1"/>
  <c r="I32" i="103" s="1"/>
  <c r="F31" i="103"/>
  <c r="G31" i="103" s="1"/>
  <c r="I31" i="103" s="1"/>
  <c r="A29" i="103"/>
  <c r="I18" i="103"/>
  <c r="J18" i="103" s="1"/>
  <c r="L18" i="103" s="1"/>
  <c r="T18" i="103" s="1"/>
  <c r="I17" i="103"/>
  <c r="J17" i="103" s="1"/>
  <c r="L17" i="103" s="1"/>
  <c r="T17" i="103" s="1"/>
  <c r="I16" i="103"/>
  <c r="J16" i="103" s="1"/>
  <c r="I15" i="103"/>
  <c r="J15" i="103" s="1"/>
  <c r="L15" i="103" s="1"/>
  <c r="T15" i="103" s="1"/>
  <c r="I14" i="103"/>
  <c r="J14" i="103" s="1"/>
  <c r="L14" i="103" s="1"/>
  <c r="T14" i="103" s="1"/>
  <c r="I13" i="103"/>
  <c r="J13" i="103" s="1"/>
  <c r="L13" i="103" s="1"/>
  <c r="T13" i="103" s="1"/>
  <c r="I12" i="103"/>
  <c r="J12" i="103" s="1"/>
  <c r="L12" i="103" s="1"/>
  <c r="T12" i="103" s="1"/>
  <c r="I11" i="103"/>
  <c r="J11" i="103" s="1"/>
  <c r="L11" i="103" s="1"/>
  <c r="T11" i="103" s="1"/>
  <c r="I10" i="103"/>
  <c r="J10" i="103" s="1"/>
  <c r="L10" i="103" s="1"/>
  <c r="T10" i="103" s="1"/>
  <c r="I9" i="103"/>
  <c r="J9" i="103" s="1"/>
  <c r="L9" i="103" s="1"/>
  <c r="T9" i="103" s="1"/>
  <c r="I8" i="103"/>
  <c r="J8" i="103" s="1"/>
  <c r="L8" i="103" s="1"/>
  <c r="T8" i="103" s="1"/>
  <c r="F47" i="102"/>
  <c r="G47" i="102" s="1"/>
  <c r="I47" i="102" s="1"/>
  <c r="G46" i="102"/>
  <c r="I46" i="102" s="1"/>
  <c r="K46" i="102" s="1"/>
  <c r="I45" i="102"/>
  <c r="K45" i="102" s="1"/>
  <c r="K44" i="102"/>
  <c r="K43" i="102"/>
  <c r="K42" i="102"/>
  <c r="K41" i="102"/>
  <c r="F39" i="102"/>
  <c r="G39" i="102" s="1"/>
  <c r="I39" i="102" s="1"/>
  <c r="K39" i="102" s="1"/>
  <c r="F38" i="102"/>
  <c r="G38" i="102" s="1"/>
  <c r="I38" i="102" s="1"/>
  <c r="F37" i="102"/>
  <c r="G37" i="102" s="1"/>
  <c r="I37" i="102" s="1"/>
  <c r="F35" i="102"/>
  <c r="G35" i="102" s="1"/>
  <c r="I35" i="102" s="1"/>
  <c r="K35" i="102" s="1"/>
  <c r="G33" i="102"/>
  <c r="I33" i="102" s="1"/>
  <c r="F32" i="102"/>
  <c r="G32" i="102" s="1"/>
  <c r="I32" i="102" s="1"/>
  <c r="F31" i="102"/>
  <c r="G31" i="102" s="1"/>
  <c r="I31" i="102" s="1"/>
  <c r="A29" i="102"/>
  <c r="I18" i="102"/>
  <c r="J18" i="102" s="1"/>
  <c r="L18" i="102" s="1"/>
  <c r="T18" i="102" s="1"/>
  <c r="J17" i="102"/>
  <c r="L17" i="102" s="1"/>
  <c r="T17" i="102" s="1"/>
  <c r="I17" i="102"/>
  <c r="I16" i="102"/>
  <c r="J16" i="102" s="1"/>
  <c r="I15" i="102"/>
  <c r="J15" i="102" s="1"/>
  <c r="L15" i="102" s="1"/>
  <c r="T15" i="102" s="1"/>
  <c r="I14" i="102"/>
  <c r="J14" i="102" s="1"/>
  <c r="L14" i="102" s="1"/>
  <c r="T14" i="102" s="1"/>
  <c r="I13" i="102"/>
  <c r="J13" i="102" s="1"/>
  <c r="L13" i="102" s="1"/>
  <c r="T13" i="102" s="1"/>
  <c r="I12" i="102"/>
  <c r="J12" i="102" s="1"/>
  <c r="L12" i="102" s="1"/>
  <c r="T12" i="102" s="1"/>
  <c r="I11" i="102"/>
  <c r="J11" i="102" s="1"/>
  <c r="L11" i="102" s="1"/>
  <c r="T11" i="102" s="1"/>
  <c r="J10" i="102"/>
  <c r="L10" i="102" s="1"/>
  <c r="T10" i="102" s="1"/>
  <c r="I10" i="102"/>
  <c r="I9" i="102"/>
  <c r="J9" i="102" s="1"/>
  <c r="L9" i="102" s="1"/>
  <c r="T9" i="102" s="1"/>
  <c r="I8" i="102"/>
  <c r="J8" i="102" s="1"/>
  <c r="L8" i="102" s="1"/>
  <c r="T8" i="102" s="1"/>
  <c r="F47" i="101"/>
  <c r="G47" i="101" s="1"/>
  <c r="I47" i="101" s="1"/>
  <c r="G46" i="101"/>
  <c r="I46" i="101" s="1"/>
  <c r="K46" i="101" s="1"/>
  <c r="I45" i="101"/>
  <c r="K45" i="101" s="1"/>
  <c r="K44" i="101"/>
  <c r="K43" i="101"/>
  <c r="K42" i="101"/>
  <c r="K41" i="101"/>
  <c r="F39" i="101"/>
  <c r="G39" i="101" s="1"/>
  <c r="I39" i="101" s="1"/>
  <c r="K39" i="101" s="1"/>
  <c r="F38" i="101"/>
  <c r="G38" i="101" s="1"/>
  <c r="I38" i="101" s="1"/>
  <c r="F37" i="101"/>
  <c r="G37" i="101" s="1"/>
  <c r="I37" i="101" s="1"/>
  <c r="F35" i="101"/>
  <c r="G35" i="101" s="1"/>
  <c r="I35" i="101" s="1"/>
  <c r="K35" i="101" s="1"/>
  <c r="G33" i="101"/>
  <c r="I33" i="101" s="1"/>
  <c r="F32" i="101"/>
  <c r="G32" i="101" s="1"/>
  <c r="I32" i="101" s="1"/>
  <c r="F31" i="101"/>
  <c r="G31" i="101" s="1"/>
  <c r="I31" i="101" s="1"/>
  <c r="A29" i="101"/>
  <c r="I18" i="101"/>
  <c r="J18" i="101" s="1"/>
  <c r="L18" i="101" s="1"/>
  <c r="T18" i="101" s="1"/>
  <c r="I17" i="101"/>
  <c r="J17" i="101" s="1"/>
  <c r="L17" i="101" s="1"/>
  <c r="T17" i="101" s="1"/>
  <c r="I16" i="101"/>
  <c r="J16" i="101" s="1"/>
  <c r="I15" i="101"/>
  <c r="J15" i="101" s="1"/>
  <c r="L15" i="101" s="1"/>
  <c r="T15" i="101" s="1"/>
  <c r="I14" i="101"/>
  <c r="J14" i="101" s="1"/>
  <c r="L14" i="101" s="1"/>
  <c r="T14" i="101" s="1"/>
  <c r="I13" i="101"/>
  <c r="J13" i="101" s="1"/>
  <c r="L13" i="101" s="1"/>
  <c r="T13" i="101" s="1"/>
  <c r="I12" i="101"/>
  <c r="J12" i="101" s="1"/>
  <c r="L12" i="101" s="1"/>
  <c r="T12" i="101" s="1"/>
  <c r="I11" i="101"/>
  <c r="J11" i="101" s="1"/>
  <c r="L11" i="101" s="1"/>
  <c r="T11" i="101" s="1"/>
  <c r="I10" i="101"/>
  <c r="J10" i="101" s="1"/>
  <c r="L10" i="101" s="1"/>
  <c r="T10" i="101" s="1"/>
  <c r="I9" i="101"/>
  <c r="J9" i="101" s="1"/>
  <c r="L9" i="101" s="1"/>
  <c r="T9" i="101" s="1"/>
  <c r="I8" i="101"/>
  <c r="J8" i="101" s="1"/>
  <c r="L8" i="101" s="1"/>
  <c r="T8" i="101" s="1"/>
  <c r="F47" i="100"/>
  <c r="G47" i="100" s="1"/>
  <c r="I47" i="100" s="1"/>
  <c r="G46" i="100"/>
  <c r="I46" i="100" s="1"/>
  <c r="K46" i="100" s="1"/>
  <c r="K45" i="100"/>
  <c r="I45" i="100"/>
  <c r="K44" i="100"/>
  <c r="K43" i="100"/>
  <c r="K42" i="100"/>
  <c r="K41" i="100"/>
  <c r="F39" i="100"/>
  <c r="G39" i="100" s="1"/>
  <c r="I39" i="100" s="1"/>
  <c r="K39" i="100" s="1"/>
  <c r="F38" i="100"/>
  <c r="G38" i="100" s="1"/>
  <c r="I38" i="100" s="1"/>
  <c r="F37" i="100"/>
  <c r="G37" i="100" s="1"/>
  <c r="I37" i="100" s="1"/>
  <c r="F35" i="100"/>
  <c r="G35" i="100" s="1"/>
  <c r="I35" i="100" s="1"/>
  <c r="K35" i="100" s="1"/>
  <c r="G33" i="100"/>
  <c r="I33" i="100" s="1"/>
  <c r="F32" i="100"/>
  <c r="G32" i="100" s="1"/>
  <c r="I32" i="100" s="1"/>
  <c r="F31" i="100"/>
  <c r="G31" i="100" s="1"/>
  <c r="I31" i="100" s="1"/>
  <c r="A29" i="100"/>
  <c r="I18" i="100"/>
  <c r="J18" i="100" s="1"/>
  <c r="L18" i="100" s="1"/>
  <c r="T18" i="100" s="1"/>
  <c r="I17" i="100"/>
  <c r="J17" i="100" s="1"/>
  <c r="L17" i="100" s="1"/>
  <c r="T17" i="100" s="1"/>
  <c r="I16" i="100"/>
  <c r="J16" i="100" s="1"/>
  <c r="I15" i="100"/>
  <c r="J15" i="100" s="1"/>
  <c r="L15" i="100" s="1"/>
  <c r="T15" i="100" s="1"/>
  <c r="I14" i="100"/>
  <c r="J14" i="100" s="1"/>
  <c r="L14" i="100" s="1"/>
  <c r="T14" i="100" s="1"/>
  <c r="I13" i="100"/>
  <c r="J13" i="100" s="1"/>
  <c r="L13" i="100" s="1"/>
  <c r="T13" i="100" s="1"/>
  <c r="I12" i="100"/>
  <c r="J12" i="100" s="1"/>
  <c r="L12" i="100" s="1"/>
  <c r="T12" i="100" s="1"/>
  <c r="I11" i="100"/>
  <c r="J11" i="100" s="1"/>
  <c r="L11" i="100" s="1"/>
  <c r="T11" i="100" s="1"/>
  <c r="I10" i="100"/>
  <c r="J10" i="100" s="1"/>
  <c r="L10" i="100" s="1"/>
  <c r="T10" i="100" s="1"/>
  <c r="I9" i="100"/>
  <c r="J9" i="100" s="1"/>
  <c r="L9" i="100" s="1"/>
  <c r="T9" i="100" s="1"/>
  <c r="I8" i="100"/>
  <c r="J8" i="100" s="1"/>
  <c r="L8" i="100" s="1"/>
  <c r="T8" i="100" s="1"/>
  <c r="H203" i="19"/>
  <c r="I203" i="19"/>
  <c r="F47" i="99"/>
  <c r="G47" i="99" s="1"/>
  <c r="I47" i="99" s="1"/>
  <c r="G46" i="99"/>
  <c r="I46" i="99" s="1"/>
  <c r="K46" i="99" s="1"/>
  <c r="I45" i="99"/>
  <c r="K45" i="99" s="1"/>
  <c r="K44" i="99"/>
  <c r="K43" i="99"/>
  <c r="K42" i="99"/>
  <c r="K41" i="99"/>
  <c r="F39" i="99"/>
  <c r="G39" i="99" s="1"/>
  <c r="I39" i="99" s="1"/>
  <c r="K39" i="99" s="1"/>
  <c r="F38" i="99"/>
  <c r="G38" i="99" s="1"/>
  <c r="I38" i="99" s="1"/>
  <c r="F37" i="99"/>
  <c r="G37" i="99" s="1"/>
  <c r="I37" i="99" s="1"/>
  <c r="F35" i="99"/>
  <c r="G35" i="99" s="1"/>
  <c r="I35" i="99" s="1"/>
  <c r="K35" i="99" s="1"/>
  <c r="G33" i="99"/>
  <c r="I33" i="99" s="1"/>
  <c r="F32" i="99"/>
  <c r="G32" i="99" s="1"/>
  <c r="I32" i="99" s="1"/>
  <c r="F31" i="99"/>
  <c r="G31" i="99" s="1"/>
  <c r="I31" i="99" s="1"/>
  <c r="A29" i="99"/>
  <c r="I18" i="99"/>
  <c r="J18" i="99" s="1"/>
  <c r="L18" i="99" s="1"/>
  <c r="T18" i="99" s="1"/>
  <c r="I17" i="99"/>
  <c r="J17" i="99" s="1"/>
  <c r="L17" i="99" s="1"/>
  <c r="T17" i="99" s="1"/>
  <c r="I16" i="99"/>
  <c r="J16" i="99" s="1"/>
  <c r="I15" i="99"/>
  <c r="J15" i="99" s="1"/>
  <c r="L15" i="99" s="1"/>
  <c r="T15" i="99" s="1"/>
  <c r="I14" i="99"/>
  <c r="J14" i="99" s="1"/>
  <c r="L14" i="99" s="1"/>
  <c r="T14" i="99" s="1"/>
  <c r="I13" i="99"/>
  <c r="J13" i="99" s="1"/>
  <c r="L13" i="99" s="1"/>
  <c r="T13" i="99" s="1"/>
  <c r="I12" i="99"/>
  <c r="J12" i="99" s="1"/>
  <c r="L12" i="99" s="1"/>
  <c r="T12" i="99" s="1"/>
  <c r="I11" i="99"/>
  <c r="J11" i="99" s="1"/>
  <c r="L11" i="99" s="1"/>
  <c r="T11" i="99" s="1"/>
  <c r="I10" i="99"/>
  <c r="J10" i="99" s="1"/>
  <c r="L10" i="99" s="1"/>
  <c r="T10" i="99" s="1"/>
  <c r="I9" i="99"/>
  <c r="J9" i="99" s="1"/>
  <c r="L9" i="99" s="1"/>
  <c r="T9" i="99" s="1"/>
  <c r="I8" i="99"/>
  <c r="J8" i="99" s="1"/>
  <c r="L8" i="99" s="1"/>
  <c r="T8" i="99" s="1"/>
  <c r="F47" i="98"/>
  <c r="G47" i="98" s="1"/>
  <c r="I47" i="98" s="1"/>
  <c r="G46" i="98"/>
  <c r="I46" i="98" s="1"/>
  <c r="K46" i="98" s="1"/>
  <c r="I45" i="98"/>
  <c r="K45" i="98" s="1"/>
  <c r="K44" i="98"/>
  <c r="K43" i="98"/>
  <c r="K42" i="98"/>
  <c r="K41" i="98"/>
  <c r="F39" i="98"/>
  <c r="G39" i="98" s="1"/>
  <c r="I39" i="98" s="1"/>
  <c r="K39" i="98" s="1"/>
  <c r="F38" i="98"/>
  <c r="G38" i="98" s="1"/>
  <c r="I38" i="98" s="1"/>
  <c r="F37" i="98"/>
  <c r="G37" i="98" s="1"/>
  <c r="I37" i="98" s="1"/>
  <c r="F35" i="98"/>
  <c r="G35" i="98" s="1"/>
  <c r="I35" i="98" s="1"/>
  <c r="K35" i="98" s="1"/>
  <c r="G33" i="98"/>
  <c r="I33" i="98" s="1"/>
  <c r="F32" i="98"/>
  <c r="G32" i="98" s="1"/>
  <c r="I32" i="98" s="1"/>
  <c r="F31" i="98"/>
  <c r="G31" i="98" s="1"/>
  <c r="I31" i="98" s="1"/>
  <c r="A29" i="98"/>
  <c r="I18" i="98"/>
  <c r="J18" i="98" s="1"/>
  <c r="L18" i="98" s="1"/>
  <c r="T18" i="98" s="1"/>
  <c r="J17" i="98"/>
  <c r="L17" i="98" s="1"/>
  <c r="T17" i="98" s="1"/>
  <c r="I17" i="98"/>
  <c r="I16" i="98"/>
  <c r="J16" i="98" s="1"/>
  <c r="I15" i="98"/>
  <c r="J15" i="98" s="1"/>
  <c r="L15" i="98" s="1"/>
  <c r="T15" i="98" s="1"/>
  <c r="I14" i="98"/>
  <c r="J14" i="98" s="1"/>
  <c r="L14" i="98" s="1"/>
  <c r="T14" i="98" s="1"/>
  <c r="I13" i="98"/>
  <c r="J13" i="98" s="1"/>
  <c r="L13" i="98" s="1"/>
  <c r="T13" i="98" s="1"/>
  <c r="I12" i="98"/>
  <c r="J12" i="98" s="1"/>
  <c r="L12" i="98" s="1"/>
  <c r="T12" i="98" s="1"/>
  <c r="I11" i="98"/>
  <c r="J11" i="98" s="1"/>
  <c r="L11" i="98" s="1"/>
  <c r="T11" i="98" s="1"/>
  <c r="I10" i="98"/>
  <c r="J10" i="98" s="1"/>
  <c r="L10" i="98" s="1"/>
  <c r="T10" i="98" s="1"/>
  <c r="I9" i="98"/>
  <c r="J9" i="98" s="1"/>
  <c r="L9" i="98" s="1"/>
  <c r="T9" i="98" s="1"/>
  <c r="I8" i="98"/>
  <c r="J8" i="98" s="1"/>
  <c r="L8" i="98" s="1"/>
  <c r="T8" i="98" s="1"/>
  <c r="F47" i="97"/>
  <c r="G47" i="97" s="1"/>
  <c r="I47" i="97" s="1"/>
  <c r="I46" i="97"/>
  <c r="K46" i="97" s="1"/>
  <c r="G46" i="97"/>
  <c r="I45" i="97"/>
  <c r="K45" i="97" s="1"/>
  <c r="K44" i="97"/>
  <c r="K43" i="97"/>
  <c r="K42" i="97"/>
  <c r="K41" i="97"/>
  <c r="F39" i="97"/>
  <c r="G39" i="97" s="1"/>
  <c r="I39" i="97" s="1"/>
  <c r="K39" i="97" s="1"/>
  <c r="F38" i="97"/>
  <c r="G38" i="97" s="1"/>
  <c r="I38" i="97" s="1"/>
  <c r="F37" i="97"/>
  <c r="G37" i="97" s="1"/>
  <c r="I37" i="97" s="1"/>
  <c r="F35" i="97"/>
  <c r="G35" i="97" s="1"/>
  <c r="I35" i="97" s="1"/>
  <c r="K35" i="97" s="1"/>
  <c r="G33" i="97"/>
  <c r="I33" i="97" s="1"/>
  <c r="F32" i="97"/>
  <c r="G32" i="97" s="1"/>
  <c r="I32" i="97" s="1"/>
  <c r="F31" i="97"/>
  <c r="G31" i="97" s="1"/>
  <c r="I31" i="97" s="1"/>
  <c r="A29" i="97"/>
  <c r="I18" i="97"/>
  <c r="J18" i="97" s="1"/>
  <c r="L18" i="97" s="1"/>
  <c r="T18" i="97" s="1"/>
  <c r="I17" i="97"/>
  <c r="J17" i="97" s="1"/>
  <c r="L17" i="97" s="1"/>
  <c r="T17" i="97" s="1"/>
  <c r="I16" i="97"/>
  <c r="J16" i="97" s="1"/>
  <c r="J15" i="97"/>
  <c r="L15" i="97" s="1"/>
  <c r="T15" i="97" s="1"/>
  <c r="I15" i="97"/>
  <c r="I14" i="97"/>
  <c r="J14" i="97" s="1"/>
  <c r="L14" i="97" s="1"/>
  <c r="T14" i="97" s="1"/>
  <c r="I13" i="97"/>
  <c r="J13" i="97" s="1"/>
  <c r="L13" i="97" s="1"/>
  <c r="T13" i="97" s="1"/>
  <c r="J12" i="97"/>
  <c r="L12" i="97" s="1"/>
  <c r="T12" i="97" s="1"/>
  <c r="I12" i="97"/>
  <c r="I11" i="97"/>
  <c r="J11" i="97" s="1"/>
  <c r="L11" i="97" s="1"/>
  <c r="T11" i="97" s="1"/>
  <c r="I10" i="97"/>
  <c r="J10" i="97" s="1"/>
  <c r="L10" i="97" s="1"/>
  <c r="T10" i="97" s="1"/>
  <c r="I9" i="97"/>
  <c r="J9" i="97" s="1"/>
  <c r="L9" i="97" s="1"/>
  <c r="T9" i="97" s="1"/>
  <c r="I8" i="97"/>
  <c r="J8" i="97" s="1"/>
  <c r="L8" i="97" s="1"/>
  <c r="T8" i="97" s="1"/>
  <c r="F47" i="96"/>
  <c r="G47" i="96" s="1"/>
  <c r="I47" i="96" s="1"/>
  <c r="G46" i="96"/>
  <c r="I46" i="96" s="1"/>
  <c r="K46" i="96" s="1"/>
  <c r="I45" i="96"/>
  <c r="K45" i="96" s="1"/>
  <c r="K44" i="96"/>
  <c r="K43" i="96"/>
  <c r="K42" i="96"/>
  <c r="K41" i="96"/>
  <c r="F39" i="96"/>
  <c r="G39" i="96" s="1"/>
  <c r="I39" i="96" s="1"/>
  <c r="K39" i="96" s="1"/>
  <c r="F38" i="96"/>
  <c r="G38" i="96" s="1"/>
  <c r="I38" i="96" s="1"/>
  <c r="F37" i="96"/>
  <c r="G37" i="96" s="1"/>
  <c r="I37" i="96" s="1"/>
  <c r="F35" i="96"/>
  <c r="G35" i="96" s="1"/>
  <c r="I35" i="96" s="1"/>
  <c r="K35" i="96" s="1"/>
  <c r="G33" i="96"/>
  <c r="I33" i="96" s="1"/>
  <c r="F32" i="96"/>
  <c r="G32" i="96" s="1"/>
  <c r="I32" i="96" s="1"/>
  <c r="F31" i="96"/>
  <c r="G31" i="96" s="1"/>
  <c r="I31" i="96" s="1"/>
  <c r="A29" i="96"/>
  <c r="I18" i="96"/>
  <c r="J18" i="96" s="1"/>
  <c r="L18" i="96" s="1"/>
  <c r="T18" i="96" s="1"/>
  <c r="I17" i="96"/>
  <c r="J17" i="96" s="1"/>
  <c r="L17" i="96" s="1"/>
  <c r="T17" i="96" s="1"/>
  <c r="I16" i="96"/>
  <c r="J16" i="96" s="1"/>
  <c r="I15" i="96"/>
  <c r="J15" i="96" s="1"/>
  <c r="L15" i="96" s="1"/>
  <c r="T15" i="96" s="1"/>
  <c r="I14" i="96"/>
  <c r="J14" i="96" s="1"/>
  <c r="L14" i="96" s="1"/>
  <c r="T14" i="96" s="1"/>
  <c r="I13" i="96"/>
  <c r="J13" i="96" s="1"/>
  <c r="L13" i="96" s="1"/>
  <c r="T13" i="96" s="1"/>
  <c r="I12" i="96"/>
  <c r="J12" i="96" s="1"/>
  <c r="L12" i="96" s="1"/>
  <c r="T12" i="96" s="1"/>
  <c r="I11" i="96"/>
  <c r="J11" i="96" s="1"/>
  <c r="L11" i="96" s="1"/>
  <c r="T11" i="96" s="1"/>
  <c r="I10" i="96"/>
  <c r="J10" i="96" s="1"/>
  <c r="L10" i="96" s="1"/>
  <c r="T10" i="96" s="1"/>
  <c r="I9" i="96"/>
  <c r="J9" i="96" s="1"/>
  <c r="L9" i="96" s="1"/>
  <c r="T9" i="96" s="1"/>
  <c r="I8" i="96"/>
  <c r="J8" i="96" s="1"/>
  <c r="L8" i="96" s="1"/>
  <c r="T8" i="96" s="1"/>
  <c r="F47" i="94"/>
  <c r="G47" i="94" s="1"/>
  <c r="I47" i="94" s="1"/>
  <c r="G46" i="94"/>
  <c r="I46" i="94" s="1"/>
  <c r="K46" i="94" s="1"/>
  <c r="I45" i="94"/>
  <c r="K45" i="94" s="1"/>
  <c r="K44" i="94"/>
  <c r="K43" i="94"/>
  <c r="K42" i="94"/>
  <c r="K41" i="94"/>
  <c r="F39" i="94"/>
  <c r="G39" i="94" s="1"/>
  <c r="I39" i="94" s="1"/>
  <c r="K39" i="94" s="1"/>
  <c r="F38" i="94"/>
  <c r="G38" i="94" s="1"/>
  <c r="I38" i="94" s="1"/>
  <c r="F37" i="94"/>
  <c r="G37" i="94" s="1"/>
  <c r="I37" i="94" s="1"/>
  <c r="F35" i="94"/>
  <c r="G35" i="94" s="1"/>
  <c r="I35" i="94" s="1"/>
  <c r="K35" i="94" s="1"/>
  <c r="G33" i="94"/>
  <c r="I33" i="94" s="1"/>
  <c r="F32" i="94"/>
  <c r="G32" i="94" s="1"/>
  <c r="I32" i="94" s="1"/>
  <c r="F31" i="94"/>
  <c r="G31" i="94" s="1"/>
  <c r="I31" i="94" s="1"/>
  <c r="A29" i="94"/>
  <c r="I18" i="94"/>
  <c r="J18" i="94" s="1"/>
  <c r="L18" i="94" s="1"/>
  <c r="T18" i="94" s="1"/>
  <c r="I17" i="94"/>
  <c r="J17" i="94" s="1"/>
  <c r="L17" i="94" s="1"/>
  <c r="T17" i="94" s="1"/>
  <c r="I16" i="94"/>
  <c r="J16" i="94" s="1"/>
  <c r="I15" i="94"/>
  <c r="J15" i="94" s="1"/>
  <c r="L15" i="94" s="1"/>
  <c r="T15" i="94" s="1"/>
  <c r="I14" i="94"/>
  <c r="J14" i="94" s="1"/>
  <c r="L14" i="94" s="1"/>
  <c r="T14" i="94" s="1"/>
  <c r="I13" i="94"/>
  <c r="J13" i="94" s="1"/>
  <c r="L13" i="94" s="1"/>
  <c r="T13" i="94" s="1"/>
  <c r="I12" i="94"/>
  <c r="J12" i="94" s="1"/>
  <c r="L12" i="94" s="1"/>
  <c r="T12" i="94" s="1"/>
  <c r="I11" i="94"/>
  <c r="J11" i="94" s="1"/>
  <c r="L11" i="94" s="1"/>
  <c r="T11" i="94" s="1"/>
  <c r="I10" i="94"/>
  <c r="J10" i="94" s="1"/>
  <c r="L10" i="94" s="1"/>
  <c r="T10" i="94" s="1"/>
  <c r="I9" i="94"/>
  <c r="J9" i="94" s="1"/>
  <c r="L9" i="94" s="1"/>
  <c r="T9" i="94" s="1"/>
  <c r="I8" i="94"/>
  <c r="J8" i="94" s="1"/>
  <c r="L8" i="94" s="1"/>
  <c r="T8" i="94" s="1"/>
  <c r="F47" i="93"/>
  <c r="G47" i="93" s="1"/>
  <c r="I47" i="93" s="1"/>
  <c r="G46" i="93"/>
  <c r="I46" i="93" s="1"/>
  <c r="K46" i="93" s="1"/>
  <c r="K45" i="93"/>
  <c r="I45" i="93"/>
  <c r="K44" i="93"/>
  <c r="K43" i="93"/>
  <c r="K42" i="93"/>
  <c r="K41" i="93"/>
  <c r="F39" i="93"/>
  <c r="G39" i="93" s="1"/>
  <c r="I39" i="93" s="1"/>
  <c r="K39" i="93" s="1"/>
  <c r="F38" i="93"/>
  <c r="G38" i="93" s="1"/>
  <c r="I38" i="93" s="1"/>
  <c r="G37" i="93"/>
  <c r="I37" i="93" s="1"/>
  <c r="F37" i="93"/>
  <c r="F35" i="93"/>
  <c r="G35" i="93" s="1"/>
  <c r="I35" i="93" s="1"/>
  <c r="K35" i="93" s="1"/>
  <c r="G33" i="93"/>
  <c r="I33" i="93" s="1"/>
  <c r="F32" i="93"/>
  <c r="G32" i="93" s="1"/>
  <c r="I32" i="93" s="1"/>
  <c r="F31" i="93"/>
  <c r="G31" i="93" s="1"/>
  <c r="I31" i="93" s="1"/>
  <c r="A29" i="93"/>
  <c r="I18" i="93"/>
  <c r="J18" i="93" s="1"/>
  <c r="L18" i="93" s="1"/>
  <c r="T18" i="93" s="1"/>
  <c r="I17" i="93"/>
  <c r="J17" i="93" s="1"/>
  <c r="L17" i="93" s="1"/>
  <c r="T17" i="93" s="1"/>
  <c r="I16" i="93"/>
  <c r="J16" i="93" s="1"/>
  <c r="I15" i="93"/>
  <c r="J15" i="93" s="1"/>
  <c r="L15" i="93" s="1"/>
  <c r="T15" i="93" s="1"/>
  <c r="I14" i="93"/>
  <c r="J14" i="93" s="1"/>
  <c r="L14" i="93" s="1"/>
  <c r="T14" i="93" s="1"/>
  <c r="I13" i="93"/>
  <c r="J13" i="93" s="1"/>
  <c r="L13" i="93" s="1"/>
  <c r="T13" i="93" s="1"/>
  <c r="I12" i="93"/>
  <c r="J12" i="93" s="1"/>
  <c r="L12" i="93" s="1"/>
  <c r="T12" i="93" s="1"/>
  <c r="I11" i="93"/>
  <c r="J11" i="93" s="1"/>
  <c r="L11" i="93" s="1"/>
  <c r="T11" i="93" s="1"/>
  <c r="I10" i="93"/>
  <c r="J10" i="93" s="1"/>
  <c r="L10" i="93" s="1"/>
  <c r="T10" i="93" s="1"/>
  <c r="I9" i="93"/>
  <c r="J9" i="93" s="1"/>
  <c r="L9" i="93" s="1"/>
  <c r="T9" i="93" s="1"/>
  <c r="I8" i="93"/>
  <c r="J8" i="93" s="1"/>
  <c r="L8" i="93" s="1"/>
  <c r="T8" i="93" s="1"/>
  <c r="F47" i="92"/>
  <c r="G47" i="92" s="1"/>
  <c r="I47" i="92" s="1"/>
  <c r="G46" i="92"/>
  <c r="I46" i="92" s="1"/>
  <c r="K46" i="92" s="1"/>
  <c r="I45" i="92"/>
  <c r="K45" i="92" s="1"/>
  <c r="K44" i="92"/>
  <c r="K43" i="92"/>
  <c r="K42" i="92"/>
  <c r="K41" i="92"/>
  <c r="F39" i="92"/>
  <c r="G39" i="92" s="1"/>
  <c r="I39" i="92" s="1"/>
  <c r="K39" i="92" s="1"/>
  <c r="F38" i="92"/>
  <c r="G38" i="92" s="1"/>
  <c r="I38" i="92" s="1"/>
  <c r="F37" i="92"/>
  <c r="G37" i="92" s="1"/>
  <c r="I37" i="92" s="1"/>
  <c r="F35" i="92"/>
  <c r="G35" i="92" s="1"/>
  <c r="I35" i="92" s="1"/>
  <c r="K35" i="92" s="1"/>
  <c r="G33" i="92"/>
  <c r="I33" i="92" s="1"/>
  <c r="F32" i="92"/>
  <c r="G32" i="92" s="1"/>
  <c r="I32" i="92" s="1"/>
  <c r="F31" i="92"/>
  <c r="G31" i="92" s="1"/>
  <c r="I31" i="92" s="1"/>
  <c r="A29" i="92"/>
  <c r="I18" i="92"/>
  <c r="J18" i="92" s="1"/>
  <c r="L18" i="92" s="1"/>
  <c r="T18" i="92" s="1"/>
  <c r="I17" i="92"/>
  <c r="J17" i="92" s="1"/>
  <c r="L17" i="92" s="1"/>
  <c r="T17" i="92" s="1"/>
  <c r="I16" i="92"/>
  <c r="J16" i="92" s="1"/>
  <c r="I15" i="92"/>
  <c r="J15" i="92" s="1"/>
  <c r="L15" i="92" s="1"/>
  <c r="T15" i="92" s="1"/>
  <c r="I14" i="92"/>
  <c r="J14" i="92" s="1"/>
  <c r="L14" i="92" s="1"/>
  <c r="T14" i="92" s="1"/>
  <c r="I13" i="92"/>
  <c r="J13" i="92" s="1"/>
  <c r="L13" i="92" s="1"/>
  <c r="T13" i="92" s="1"/>
  <c r="I12" i="92"/>
  <c r="J12" i="92" s="1"/>
  <c r="L12" i="92" s="1"/>
  <c r="T12" i="92" s="1"/>
  <c r="I11" i="92"/>
  <c r="J11" i="92" s="1"/>
  <c r="L11" i="92" s="1"/>
  <c r="T11" i="92" s="1"/>
  <c r="I10" i="92"/>
  <c r="J10" i="92" s="1"/>
  <c r="L10" i="92" s="1"/>
  <c r="T10" i="92" s="1"/>
  <c r="I9" i="92"/>
  <c r="J9" i="92" s="1"/>
  <c r="L9" i="92" s="1"/>
  <c r="T9" i="92" s="1"/>
  <c r="I8" i="92"/>
  <c r="J8" i="92" s="1"/>
  <c r="L8" i="92" s="1"/>
  <c r="T8" i="92" s="1"/>
  <c r="F31" i="91"/>
  <c r="G31" i="91" s="1"/>
  <c r="I31" i="91" s="1"/>
  <c r="F32" i="91"/>
  <c r="F47" i="91"/>
  <c r="G47" i="91" s="1"/>
  <c r="I47" i="91" s="1"/>
  <c r="G46" i="91"/>
  <c r="I46" i="91" s="1"/>
  <c r="K46" i="91" s="1"/>
  <c r="K45" i="91"/>
  <c r="I45" i="91"/>
  <c r="K44" i="91"/>
  <c r="K43" i="91"/>
  <c r="K42" i="91"/>
  <c r="K41" i="91"/>
  <c r="F39" i="91"/>
  <c r="G39" i="91" s="1"/>
  <c r="I39" i="91" s="1"/>
  <c r="K39" i="91" s="1"/>
  <c r="F38" i="91"/>
  <c r="G38" i="91" s="1"/>
  <c r="I38" i="91" s="1"/>
  <c r="F37" i="91"/>
  <c r="G37" i="91" s="1"/>
  <c r="I37" i="91" s="1"/>
  <c r="F35" i="91"/>
  <c r="G35" i="91" s="1"/>
  <c r="I35" i="91" s="1"/>
  <c r="K35" i="91" s="1"/>
  <c r="G33" i="91"/>
  <c r="I33" i="91" s="1"/>
  <c r="G32" i="91"/>
  <c r="I32" i="91" s="1"/>
  <c r="A29" i="91"/>
  <c r="I18" i="91"/>
  <c r="J18" i="91" s="1"/>
  <c r="L18" i="91" s="1"/>
  <c r="T18" i="91" s="1"/>
  <c r="I17" i="91"/>
  <c r="J17" i="91" s="1"/>
  <c r="L17" i="91" s="1"/>
  <c r="T17" i="91" s="1"/>
  <c r="I16" i="91"/>
  <c r="J16" i="91" s="1"/>
  <c r="I15" i="91"/>
  <c r="J15" i="91" s="1"/>
  <c r="L15" i="91" s="1"/>
  <c r="T15" i="91" s="1"/>
  <c r="I14" i="91"/>
  <c r="J14" i="91" s="1"/>
  <c r="L14" i="91" s="1"/>
  <c r="T14" i="91" s="1"/>
  <c r="I13" i="91"/>
  <c r="J13" i="91" s="1"/>
  <c r="L13" i="91" s="1"/>
  <c r="T13" i="91" s="1"/>
  <c r="I12" i="91"/>
  <c r="J12" i="91" s="1"/>
  <c r="L12" i="91" s="1"/>
  <c r="T12" i="91" s="1"/>
  <c r="I11" i="91"/>
  <c r="J11" i="91" s="1"/>
  <c r="L11" i="91" s="1"/>
  <c r="T11" i="91" s="1"/>
  <c r="I10" i="91"/>
  <c r="J10" i="91" s="1"/>
  <c r="L10" i="91" s="1"/>
  <c r="T10" i="91" s="1"/>
  <c r="I9" i="91"/>
  <c r="J9" i="91" s="1"/>
  <c r="L9" i="91" s="1"/>
  <c r="T9" i="91" s="1"/>
  <c r="I8" i="91"/>
  <c r="J8" i="91" s="1"/>
  <c r="L8" i="91" s="1"/>
  <c r="T8" i="91" s="1"/>
  <c r="F47" i="90"/>
  <c r="G47" i="90" s="1"/>
  <c r="I47" i="90" s="1"/>
  <c r="G46" i="90"/>
  <c r="I46" i="90" s="1"/>
  <c r="K46" i="90" s="1"/>
  <c r="K45" i="90"/>
  <c r="I45" i="90"/>
  <c r="K44" i="90"/>
  <c r="K43" i="90"/>
  <c r="K42" i="90"/>
  <c r="K41" i="90"/>
  <c r="F39" i="90"/>
  <c r="G39" i="90" s="1"/>
  <c r="I39" i="90" s="1"/>
  <c r="K39" i="90" s="1"/>
  <c r="F38" i="90"/>
  <c r="G38" i="90" s="1"/>
  <c r="I38" i="90" s="1"/>
  <c r="F37" i="90"/>
  <c r="G37" i="90" s="1"/>
  <c r="I37" i="90" s="1"/>
  <c r="F35" i="90"/>
  <c r="G35" i="90" s="1"/>
  <c r="I35" i="90" s="1"/>
  <c r="K35" i="90" s="1"/>
  <c r="G33" i="90"/>
  <c r="I33" i="90" s="1"/>
  <c r="F32" i="90"/>
  <c r="G32" i="90" s="1"/>
  <c r="I32" i="90" s="1"/>
  <c r="F31" i="90"/>
  <c r="G31" i="90" s="1"/>
  <c r="I31" i="90" s="1"/>
  <c r="A29" i="90"/>
  <c r="I18" i="90"/>
  <c r="J18" i="90" s="1"/>
  <c r="L18" i="90" s="1"/>
  <c r="T18" i="90" s="1"/>
  <c r="I17" i="90"/>
  <c r="J17" i="90" s="1"/>
  <c r="L17" i="90" s="1"/>
  <c r="T17" i="90" s="1"/>
  <c r="I16" i="90"/>
  <c r="J16" i="90" s="1"/>
  <c r="I15" i="90"/>
  <c r="J15" i="90" s="1"/>
  <c r="L15" i="90" s="1"/>
  <c r="T15" i="90" s="1"/>
  <c r="I14" i="90"/>
  <c r="J14" i="90" s="1"/>
  <c r="L14" i="90" s="1"/>
  <c r="T14" i="90" s="1"/>
  <c r="I13" i="90"/>
  <c r="J13" i="90" s="1"/>
  <c r="L13" i="90" s="1"/>
  <c r="T13" i="90" s="1"/>
  <c r="I12" i="90"/>
  <c r="J12" i="90" s="1"/>
  <c r="L12" i="90" s="1"/>
  <c r="T12" i="90" s="1"/>
  <c r="I11" i="90"/>
  <c r="J11" i="90" s="1"/>
  <c r="L11" i="90" s="1"/>
  <c r="T11" i="90" s="1"/>
  <c r="I10" i="90"/>
  <c r="J10" i="90" s="1"/>
  <c r="L10" i="90" s="1"/>
  <c r="T10" i="90" s="1"/>
  <c r="I9" i="90"/>
  <c r="J9" i="90" s="1"/>
  <c r="L9" i="90" s="1"/>
  <c r="T9" i="90" s="1"/>
  <c r="I8" i="90"/>
  <c r="J8" i="90" s="1"/>
  <c r="L8" i="90" s="1"/>
  <c r="T8" i="90" s="1"/>
  <c r="F47" i="89"/>
  <c r="G47" i="89" s="1"/>
  <c r="I47" i="89" s="1"/>
  <c r="G46" i="89"/>
  <c r="I46" i="89" s="1"/>
  <c r="K46" i="89" s="1"/>
  <c r="I45" i="89"/>
  <c r="K45" i="89" s="1"/>
  <c r="K44" i="89"/>
  <c r="K43" i="89"/>
  <c r="K42" i="89"/>
  <c r="K41" i="89"/>
  <c r="F39" i="89"/>
  <c r="G39" i="89" s="1"/>
  <c r="I39" i="89" s="1"/>
  <c r="K39" i="89" s="1"/>
  <c r="F38" i="89"/>
  <c r="G38" i="89" s="1"/>
  <c r="I38" i="89" s="1"/>
  <c r="F37" i="89"/>
  <c r="G37" i="89" s="1"/>
  <c r="I37" i="89" s="1"/>
  <c r="F35" i="89"/>
  <c r="G35" i="89" s="1"/>
  <c r="I35" i="89" s="1"/>
  <c r="K35" i="89" s="1"/>
  <c r="G33" i="89"/>
  <c r="I33" i="89" s="1"/>
  <c r="F32" i="89"/>
  <c r="G32" i="89" s="1"/>
  <c r="I32" i="89" s="1"/>
  <c r="F31" i="89"/>
  <c r="G31" i="89" s="1"/>
  <c r="I31" i="89" s="1"/>
  <c r="A29" i="89"/>
  <c r="I18" i="89"/>
  <c r="J18" i="89" s="1"/>
  <c r="L18" i="89" s="1"/>
  <c r="T18" i="89" s="1"/>
  <c r="I17" i="89"/>
  <c r="J17" i="89" s="1"/>
  <c r="L17" i="89" s="1"/>
  <c r="T17" i="89" s="1"/>
  <c r="I16" i="89"/>
  <c r="J16" i="89" s="1"/>
  <c r="I15" i="89"/>
  <c r="J15" i="89" s="1"/>
  <c r="L15" i="89" s="1"/>
  <c r="T15" i="89" s="1"/>
  <c r="I14" i="89"/>
  <c r="J14" i="89" s="1"/>
  <c r="L14" i="89" s="1"/>
  <c r="T14" i="89" s="1"/>
  <c r="I13" i="89"/>
  <c r="J13" i="89" s="1"/>
  <c r="L13" i="89" s="1"/>
  <c r="T13" i="89" s="1"/>
  <c r="I12" i="89"/>
  <c r="J12" i="89" s="1"/>
  <c r="L12" i="89" s="1"/>
  <c r="T12" i="89" s="1"/>
  <c r="I11" i="89"/>
  <c r="J11" i="89" s="1"/>
  <c r="L11" i="89" s="1"/>
  <c r="T11" i="89" s="1"/>
  <c r="I10" i="89"/>
  <c r="J10" i="89" s="1"/>
  <c r="L10" i="89" s="1"/>
  <c r="T10" i="89" s="1"/>
  <c r="I9" i="89"/>
  <c r="J9" i="89" s="1"/>
  <c r="L9" i="89" s="1"/>
  <c r="T9" i="89" s="1"/>
  <c r="I8" i="89"/>
  <c r="J8" i="89" s="1"/>
  <c r="L8" i="89" s="1"/>
  <c r="T8" i="89" s="1"/>
  <c r="F47" i="88"/>
  <c r="G47" i="88" s="1"/>
  <c r="I47" i="88" s="1"/>
  <c r="G46" i="88"/>
  <c r="I46" i="88" s="1"/>
  <c r="K46" i="88" s="1"/>
  <c r="I45" i="88"/>
  <c r="K45" i="88" s="1"/>
  <c r="K44" i="88"/>
  <c r="K43" i="88"/>
  <c r="K42" i="88"/>
  <c r="K41" i="88"/>
  <c r="F39" i="88"/>
  <c r="G39" i="88" s="1"/>
  <c r="I39" i="88" s="1"/>
  <c r="K39" i="88" s="1"/>
  <c r="F38" i="88"/>
  <c r="G38" i="88" s="1"/>
  <c r="I38" i="88" s="1"/>
  <c r="F37" i="88"/>
  <c r="G37" i="88" s="1"/>
  <c r="I37" i="88" s="1"/>
  <c r="F35" i="88"/>
  <c r="G35" i="88" s="1"/>
  <c r="I35" i="88" s="1"/>
  <c r="K35" i="88" s="1"/>
  <c r="G33" i="88"/>
  <c r="I33" i="88" s="1"/>
  <c r="F32" i="88"/>
  <c r="G32" i="88" s="1"/>
  <c r="I32" i="88" s="1"/>
  <c r="F31" i="88"/>
  <c r="G31" i="88" s="1"/>
  <c r="I31" i="88" s="1"/>
  <c r="A29" i="88"/>
  <c r="I18" i="88"/>
  <c r="J18" i="88" s="1"/>
  <c r="L18" i="88" s="1"/>
  <c r="T18" i="88" s="1"/>
  <c r="I17" i="88"/>
  <c r="J17" i="88" s="1"/>
  <c r="L17" i="88" s="1"/>
  <c r="T17" i="88" s="1"/>
  <c r="I16" i="88"/>
  <c r="J16" i="88" s="1"/>
  <c r="I15" i="88"/>
  <c r="J15" i="88" s="1"/>
  <c r="L15" i="88" s="1"/>
  <c r="T15" i="88" s="1"/>
  <c r="I14" i="88"/>
  <c r="J14" i="88" s="1"/>
  <c r="L14" i="88" s="1"/>
  <c r="T14" i="88" s="1"/>
  <c r="I13" i="88"/>
  <c r="J13" i="88" s="1"/>
  <c r="L13" i="88" s="1"/>
  <c r="T13" i="88" s="1"/>
  <c r="I12" i="88"/>
  <c r="J12" i="88" s="1"/>
  <c r="L12" i="88" s="1"/>
  <c r="T12" i="88" s="1"/>
  <c r="I11" i="88"/>
  <c r="J11" i="88" s="1"/>
  <c r="L11" i="88" s="1"/>
  <c r="T11" i="88" s="1"/>
  <c r="I10" i="88"/>
  <c r="J10" i="88" s="1"/>
  <c r="L10" i="88" s="1"/>
  <c r="T10" i="88" s="1"/>
  <c r="I9" i="88"/>
  <c r="J9" i="88" s="1"/>
  <c r="L9" i="88" s="1"/>
  <c r="T9" i="88" s="1"/>
  <c r="I8" i="88"/>
  <c r="J8" i="88" s="1"/>
  <c r="L8" i="88" s="1"/>
  <c r="T8" i="88" s="1"/>
  <c r="F47" i="87"/>
  <c r="G47" i="87" s="1"/>
  <c r="I47" i="87" s="1"/>
  <c r="G46" i="87"/>
  <c r="I46" i="87" s="1"/>
  <c r="K46" i="87" s="1"/>
  <c r="I45" i="87"/>
  <c r="K45" i="87" s="1"/>
  <c r="K44" i="87"/>
  <c r="K43" i="87"/>
  <c r="K42" i="87"/>
  <c r="K41" i="87"/>
  <c r="F39" i="87"/>
  <c r="G39" i="87" s="1"/>
  <c r="I39" i="87" s="1"/>
  <c r="K39" i="87" s="1"/>
  <c r="F38" i="87"/>
  <c r="G38" i="87" s="1"/>
  <c r="I38" i="87" s="1"/>
  <c r="F37" i="87"/>
  <c r="G37" i="87" s="1"/>
  <c r="I37" i="87" s="1"/>
  <c r="F35" i="87"/>
  <c r="G35" i="87" s="1"/>
  <c r="I35" i="87" s="1"/>
  <c r="K35" i="87" s="1"/>
  <c r="G33" i="87"/>
  <c r="I33" i="87" s="1"/>
  <c r="F32" i="87"/>
  <c r="G32" i="87" s="1"/>
  <c r="I32" i="87" s="1"/>
  <c r="F31" i="87"/>
  <c r="G31" i="87" s="1"/>
  <c r="I31" i="87" s="1"/>
  <c r="A29" i="87"/>
  <c r="I18" i="87"/>
  <c r="J18" i="87" s="1"/>
  <c r="L18" i="87" s="1"/>
  <c r="T18" i="87" s="1"/>
  <c r="I17" i="87"/>
  <c r="J17" i="87" s="1"/>
  <c r="L17" i="87" s="1"/>
  <c r="T17" i="87" s="1"/>
  <c r="I16" i="87"/>
  <c r="J16" i="87" s="1"/>
  <c r="I15" i="87"/>
  <c r="J15" i="87" s="1"/>
  <c r="L15" i="87" s="1"/>
  <c r="T15" i="87" s="1"/>
  <c r="I14" i="87"/>
  <c r="J14" i="87" s="1"/>
  <c r="L14" i="87" s="1"/>
  <c r="T14" i="87" s="1"/>
  <c r="I13" i="87"/>
  <c r="J13" i="87" s="1"/>
  <c r="L13" i="87" s="1"/>
  <c r="T13" i="87" s="1"/>
  <c r="I12" i="87"/>
  <c r="J12" i="87" s="1"/>
  <c r="L12" i="87" s="1"/>
  <c r="T12" i="87" s="1"/>
  <c r="I11" i="87"/>
  <c r="J11" i="87" s="1"/>
  <c r="L11" i="87" s="1"/>
  <c r="T11" i="87" s="1"/>
  <c r="I10" i="87"/>
  <c r="J10" i="87" s="1"/>
  <c r="L10" i="87" s="1"/>
  <c r="T10" i="87" s="1"/>
  <c r="I9" i="87"/>
  <c r="J9" i="87" s="1"/>
  <c r="L9" i="87" s="1"/>
  <c r="T9" i="87" s="1"/>
  <c r="I8" i="87"/>
  <c r="J8" i="87" s="1"/>
  <c r="L8" i="87" s="1"/>
  <c r="T8" i="87" s="1"/>
  <c r="F47" i="86"/>
  <c r="G47" i="86" s="1"/>
  <c r="I47" i="86" s="1"/>
  <c r="G46" i="86"/>
  <c r="I46" i="86" s="1"/>
  <c r="K46" i="86" s="1"/>
  <c r="I45" i="86"/>
  <c r="K45" i="86" s="1"/>
  <c r="K44" i="86"/>
  <c r="K43" i="86"/>
  <c r="K42" i="86"/>
  <c r="K41" i="86"/>
  <c r="F39" i="86"/>
  <c r="G39" i="86" s="1"/>
  <c r="I39" i="86" s="1"/>
  <c r="K39" i="86" s="1"/>
  <c r="F38" i="86"/>
  <c r="G38" i="86" s="1"/>
  <c r="I38" i="86" s="1"/>
  <c r="F37" i="86"/>
  <c r="G37" i="86" s="1"/>
  <c r="I37" i="86" s="1"/>
  <c r="F35" i="86"/>
  <c r="G35" i="86" s="1"/>
  <c r="I35" i="86" s="1"/>
  <c r="K35" i="86" s="1"/>
  <c r="G33" i="86"/>
  <c r="I33" i="86" s="1"/>
  <c r="F32" i="86"/>
  <c r="G32" i="86" s="1"/>
  <c r="I32" i="86" s="1"/>
  <c r="F31" i="86"/>
  <c r="G31" i="86" s="1"/>
  <c r="I31" i="86" s="1"/>
  <c r="A29" i="86"/>
  <c r="I18" i="86"/>
  <c r="J18" i="86" s="1"/>
  <c r="L18" i="86" s="1"/>
  <c r="T18" i="86" s="1"/>
  <c r="I17" i="86"/>
  <c r="J17" i="86" s="1"/>
  <c r="L17" i="86" s="1"/>
  <c r="T17" i="86" s="1"/>
  <c r="I16" i="86"/>
  <c r="J16" i="86" s="1"/>
  <c r="I15" i="86"/>
  <c r="J15" i="86" s="1"/>
  <c r="L15" i="86" s="1"/>
  <c r="T15" i="86" s="1"/>
  <c r="I14" i="86"/>
  <c r="J14" i="86" s="1"/>
  <c r="L14" i="86" s="1"/>
  <c r="T14" i="86" s="1"/>
  <c r="I13" i="86"/>
  <c r="J13" i="86" s="1"/>
  <c r="L13" i="86" s="1"/>
  <c r="T13" i="86" s="1"/>
  <c r="I12" i="86"/>
  <c r="J12" i="86" s="1"/>
  <c r="L12" i="86" s="1"/>
  <c r="T12" i="86" s="1"/>
  <c r="I11" i="86"/>
  <c r="J11" i="86" s="1"/>
  <c r="L11" i="86" s="1"/>
  <c r="T11" i="86" s="1"/>
  <c r="I10" i="86"/>
  <c r="J10" i="86" s="1"/>
  <c r="L10" i="86" s="1"/>
  <c r="T10" i="86" s="1"/>
  <c r="I9" i="86"/>
  <c r="J9" i="86" s="1"/>
  <c r="L9" i="86" s="1"/>
  <c r="T9" i="86" s="1"/>
  <c r="I8" i="86"/>
  <c r="J8" i="86" s="1"/>
  <c r="L8" i="86" s="1"/>
  <c r="T8" i="86" s="1"/>
  <c r="F47" i="85"/>
  <c r="G47" i="85" s="1"/>
  <c r="I47" i="85" s="1"/>
  <c r="G46" i="85"/>
  <c r="I46" i="85" s="1"/>
  <c r="K46" i="85" s="1"/>
  <c r="I45" i="85"/>
  <c r="K45" i="85" s="1"/>
  <c r="K44" i="85"/>
  <c r="K43" i="85"/>
  <c r="K42" i="85"/>
  <c r="K41" i="85"/>
  <c r="F39" i="85"/>
  <c r="G39" i="85" s="1"/>
  <c r="I39" i="85" s="1"/>
  <c r="K39" i="85" s="1"/>
  <c r="F38" i="85"/>
  <c r="G38" i="85" s="1"/>
  <c r="I38" i="85" s="1"/>
  <c r="F37" i="85"/>
  <c r="G37" i="85" s="1"/>
  <c r="I37" i="85" s="1"/>
  <c r="F35" i="85"/>
  <c r="G35" i="85" s="1"/>
  <c r="I35" i="85" s="1"/>
  <c r="K35" i="85" s="1"/>
  <c r="G33" i="85"/>
  <c r="I33" i="85" s="1"/>
  <c r="F32" i="85"/>
  <c r="G32" i="85" s="1"/>
  <c r="I32" i="85" s="1"/>
  <c r="F31" i="85"/>
  <c r="G31" i="85" s="1"/>
  <c r="I31" i="85" s="1"/>
  <c r="A29" i="85"/>
  <c r="I18" i="85"/>
  <c r="J18" i="85" s="1"/>
  <c r="L18" i="85" s="1"/>
  <c r="T18" i="85" s="1"/>
  <c r="I17" i="85"/>
  <c r="J17" i="85" s="1"/>
  <c r="L17" i="85" s="1"/>
  <c r="T17" i="85" s="1"/>
  <c r="I16" i="85"/>
  <c r="J16" i="85" s="1"/>
  <c r="I15" i="85"/>
  <c r="J15" i="85" s="1"/>
  <c r="L15" i="85" s="1"/>
  <c r="T15" i="85" s="1"/>
  <c r="I14" i="85"/>
  <c r="J14" i="85" s="1"/>
  <c r="L14" i="85" s="1"/>
  <c r="T14" i="85" s="1"/>
  <c r="I13" i="85"/>
  <c r="J13" i="85" s="1"/>
  <c r="L13" i="85" s="1"/>
  <c r="T13" i="85" s="1"/>
  <c r="I12" i="85"/>
  <c r="J12" i="85" s="1"/>
  <c r="L12" i="85" s="1"/>
  <c r="T12" i="85" s="1"/>
  <c r="I11" i="85"/>
  <c r="J11" i="85" s="1"/>
  <c r="L11" i="85" s="1"/>
  <c r="T11" i="85" s="1"/>
  <c r="I10" i="85"/>
  <c r="J10" i="85" s="1"/>
  <c r="L10" i="85" s="1"/>
  <c r="T10" i="85" s="1"/>
  <c r="I9" i="85"/>
  <c r="J9" i="85" s="1"/>
  <c r="L9" i="85" s="1"/>
  <c r="T9" i="85" s="1"/>
  <c r="I8" i="85"/>
  <c r="J8" i="85" s="1"/>
  <c r="L8" i="85" s="1"/>
  <c r="T8" i="85" s="1"/>
  <c r="F47" i="84"/>
  <c r="G47" i="84" s="1"/>
  <c r="I47" i="84" s="1"/>
  <c r="G46" i="84"/>
  <c r="I46" i="84" s="1"/>
  <c r="K46" i="84" s="1"/>
  <c r="I45" i="84"/>
  <c r="K45" i="84" s="1"/>
  <c r="K44" i="84"/>
  <c r="K43" i="84"/>
  <c r="K42" i="84"/>
  <c r="K41" i="84"/>
  <c r="F39" i="84"/>
  <c r="G39" i="84" s="1"/>
  <c r="I39" i="84" s="1"/>
  <c r="K39" i="84" s="1"/>
  <c r="F38" i="84"/>
  <c r="G38" i="84" s="1"/>
  <c r="I38" i="84" s="1"/>
  <c r="F37" i="84"/>
  <c r="G37" i="84" s="1"/>
  <c r="I37" i="84" s="1"/>
  <c r="F35" i="84"/>
  <c r="G35" i="84" s="1"/>
  <c r="I35" i="84" s="1"/>
  <c r="K35" i="84" s="1"/>
  <c r="G33" i="84"/>
  <c r="I33" i="84" s="1"/>
  <c r="F32" i="84"/>
  <c r="G32" i="84" s="1"/>
  <c r="I32" i="84" s="1"/>
  <c r="F31" i="84"/>
  <c r="G31" i="84" s="1"/>
  <c r="I31" i="84" s="1"/>
  <c r="A29" i="84"/>
  <c r="I18" i="84"/>
  <c r="J18" i="84" s="1"/>
  <c r="L18" i="84" s="1"/>
  <c r="T18" i="84" s="1"/>
  <c r="I17" i="84"/>
  <c r="J17" i="84" s="1"/>
  <c r="L17" i="84" s="1"/>
  <c r="T17" i="84" s="1"/>
  <c r="I16" i="84"/>
  <c r="J16" i="84" s="1"/>
  <c r="I15" i="84"/>
  <c r="J15" i="84" s="1"/>
  <c r="L15" i="84" s="1"/>
  <c r="T15" i="84" s="1"/>
  <c r="I14" i="84"/>
  <c r="J14" i="84" s="1"/>
  <c r="L14" i="84" s="1"/>
  <c r="T14" i="84" s="1"/>
  <c r="I13" i="84"/>
  <c r="J13" i="84" s="1"/>
  <c r="L13" i="84" s="1"/>
  <c r="T13" i="84" s="1"/>
  <c r="I12" i="84"/>
  <c r="J12" i="84" s="1"/>
  <c r="L12" i="84" s="1"/>
  <c r="T12" i="84" s="1"/>
  <c r="I11" i="84"/>
  <c r="J11" i="84" s="1"/>
  <c r="L11" i="84" s="1"/>
  <c r="T11" i="84" s="1"/>
  <c r="I10" i="84"/>
  <c r="J10" i="84" s="1"/>
  <c r="L10" i="84" s="1"/>
  <c r="T10" i="84" s="1"/>
  <c r="I9" i="84"/>
  <c r="J9" i="84" s="1"/>
  <c r="L9" i="84" s="1"/>
  <c r="T9" i="84" s="1"/>
  <c r="I8" i="84"/>
  <c r="J8" i="84" s="1"/>
  <c r="L8" i="84" s="1"/>
  <c r="T8" i="84" s="1"/>
  <c r="E6" i="19"/>
  <c r="E7" i="19"/>
  <c r="E8" i="19"/>
  <c r="E9" i="19"/>
  <c r="E10" i="19"/>
  <c r="E11" i="19"/>
  <c r="E12" i="19"/>
  <c r="E13" i="19"/>
  <c r="E17" i="19"/>
  <c r="G65" i="19"/>
  <c r="G68" i="19"/>
  <c r="F47" i="83"/>
  <c r="G47" i="83" s="1"/>
  <c r="I47" i="83" s="1"/>
  <c r="G46" i="83"/>
  <c r="I46" i="83" s="1"/>
  <c r="K46" i="83" s="1"/>
  <c r="I45" i="83"/>
  <c r="K45" i="83" s="1"/>
  <c r="K44" i="83"/>
  <c r="K43" i="83"/>
  <c r="K42" i="83"/>
  <c r="K41" i="83"/>
  <c r="F39" i="83"/>
  <c r="G39" i="83" s="1"/>
  <c r="I39" i="83" s="1"/>
  <c r="K39" i="83" s="1"/>
  <c r="F38" i="83"/>
  <c r="G38" i="83" s="1"/>
  <c r="I38" i="83" s="1"/>
  <c r="F37" i="83"/>
  <c r="G37" i="83" s="1"/>
  <c r="I37" i="83" s="1"/>
  <c r="F35" i="83"/>
  <c r="G35" i="83" s="1"/>
  <c r="I35" i="83" s="1"/>
  <c r="K35" i="83" s="1"/>
  <c r="G33" i="83"/>
  <c r="I33" i="83" s="1"/>
  <c r="F32" i="83"/>
  <c r="G32" i="83" s="1"/>
  <c r="I32" i="83" s="1"/>
  <c r="F31" i="83"/>
  <c r="G31" i="83" s="1"/>
  <c r="I31" i="83" s="1"/>
  <c r="A29" i="83"/>
  <c r="I18" i="83"/>
  <c r="J18" i="83" s="1"/>
  <c r="L18" i="83" s="1"/>
  <c r="T18" i="83" s="1"/>
  <c r="I17" i="83"/>
  <c r="J17" i="83" s="1"/>
  <c r="L17" i="83" s="1"/>
  <c r="T17" i="83" s="1"/>
  <c r="I16" i="83"/>
  <c r="J16" i="83" s="1"/>
  <c r="I15" i="83"/>
  <c r="J15" i="83" s="1"/>
  <c r="L15" i="83" s="1"/>
  <c r="T15" i="83" s="1"/>
  <c r="I14" i="83"/>
  <c r="J14" i="83" s="1"/>
  <c r="L14" i="83" s="1"/>
  <c r="T14" i="83" s="1"/>
  <c r="I13" i="83"/>
  <c r="J13" i="83" s="1"/>
  <c r="L13" i="83" s="1"/>
  <c r="T13" i="83" s="1"/>
  <c r="I12" i="83"/>
  <c r="J12" i="83" s="1"/>
  <c r="L12" i="83" s="1"/>
  <c r="T12" i="83" s="1"/>
  <c r="I11" i="83"/>
  <c r="J11" i="83" s="1"/>
  <c r="L11" i="83" s="1"/>
  <c r="T11" i="83" s="1"/>
  <c r="I10" i="83"/>
  <c r="J10" i="83" s="1"/>
  <c r="L10" i="83" s="1"/>
  <c r="T10" i="83" s="1"/>
  <c r="I9" i="83"/>
  <c r="J9" i="83" s="1"/>
  <c r="L9" i="83" s="1"/>
  <c r="T9" i="83" s="1"/>
  <c r="I8" i="83"/>
  <c r="J8" i="83" s="1"/>
  <c r="L8" i="83" s="1"/>
  <c r="T8" i="83" s="1"/>
  <c r="F47" i="82"/>
  <c r="G47" i="82" s="1"/>
  <c r="I47" i="82" s="1"/>
  <c r="G46" i="82"/>
  <c r="I46" i="82" s="1"/>
  <c r="K46" i="82" s="1"/>
  <c r="K45" i="82"/>
  <c r="I45" i="82"/>
  <c r="K44" i="82"/>
  <c r="K43" i="82"/>
  <c r="K42" i="82"/>
  <c r="K41" i="82"/>
  <c r="F39" i="82"/>
  <c r="G39" i="82" s="1"/>
  <c r="I39" i="82" s="1"/>
  <c r="K39" i="82" s="1"/>
  <c r="F38" i="82"/>
  <c r="G38" i="82" s="1"/>
  <c r="I38" i="82" s="1"/>
  <c r="F37" i="82"/>
  <c r="G37" i="82" s="1"/>
  <c r="I37" i="82" s="1"/>
  <c r="F35" i="82"/>
  <c r="G35" i="82" s="1"/>
  <c r="I35" i="82" s="1"/>
  <c r="K35" i="82" s="1"/>
  <c r="G33" i="82"/>
  <c r="I33" i="82" s="1"/>
  <c r="F32" i="82"/>
  <c r="G32" i="82" s="1"/>
  <c r="I32" i="82" s="1"/>
  <c r="F31" i="82"/>
  <c r="G31" i="82" s="1"/>
  <c r="I31" i="82" s="1"/>
  <c r="A29" i="82"/>
  <c r="I18" i="82"/>
  <c r="J18" i="82" s="1"/>
  <c r="L18" i="82" s="1"/>
  <c r="T18" i="82" s="1"/>
  <c r="I17" i="82"/>
  <c r="J17" i="82" s="1"/>
  <c r="L17" i="82" s="1"/>
  <c r="T17" i="82" s="1"/>
  <c r="I16" i="82"/>
  <c r="J16" i="82" s="1"/>
  <c r="I15" i="82"/>
  <c r="J15" i="82" s="1"/>
  <c r="L15" i="82" s="1"/>
  <c r="T15" i="82" s="1"/>
  <c r="I14" i="82"/>
  <c r="J14" i="82" s="1"/>
  <c r="L14" i="82" s="1"/>
  <c r="T14" i="82" s="1"/>
  <c r="I13" i="82"/>
  <c r="J13" i="82" s="1"/>
  <c r="L13" i="82" s="1"/>
  <c r="T13" i="82" s="1"/>
  <c r="I12" i="82"/>
  <c r="J12" i="82" s="1"/>
  <c r="L12" i="82" s="1"/>
  <c r="T12" i="82" s="1"/>
  <c r="I11" i="82"/>
  <c r="J11" i="82" s="1"/>
  <c r="L11" i="82" s="1"/>
  <c r="T11" i="82" s="1"/>
  <c r="I10" i="82"/>
  <c r="J10" i="82" s="1"/>
  <c r="L10" i="82" s="1"/>
  <c r="T10" i="82" s="1"/>
  <c r="I9" i="82"/>
  <c r="J9" i="82" s="1"/>
  <c r="L9" i="82" s="1"/>
  <c r="T9" i="82" s="1"/>
  <c r="I8" i="82"/>
  <c r="J8" i="82" s="1"/>
  <c r="L8" i="82" s="1"/>
  <c r="T8" i="82" s="1"/>
  <c r="F47" i="81"/>
  <c r="G47" i="81" s="1"/>
  <c r="I47" i="81" s="1"/>
  <c r="G46" i="81"/>
  <c r="I46" i="81" s="1"/>
  <c r="K46" i="81" s="1"/>
  <c r="I45" i="81"/>
  <c r="K45" i="81" s="1"/>
  <c r="K44" i="81"/>
  <c r="K43" i="81"/>
  <c r="K42" i="81"/>
  <c r="K41" i="81"/>
  <c r="F39" i="81"/>
  <c r="G39" i="81" s="1"/>
  <c r="I39" i="81" s="1"/>
  <c r="K39" i="81" s="1"/>
  <c r="F38" i="81"/>
  <c r="G38" i="81" s="1"/>
  <c r="I38" i="81" s="1"/>
  <c r="F37" i="81"/>
  <c r="G37" i="81" s="1"/>
  <c r="I37" i="81" s="1"/>
  <c r="F35" i="81"/>
  <c r="G35" i="81" s="1"/>
  <c r="I35" i="81" s="1"/>
  <c r="K35" i="81" s="1"/>
  <c r="G33" i="81"/>
  <c r="I33" i="81" s="1"/>
  <c r="F32" i="81"/>
  <c r="G32" i="81" s="1"/>
  <c r="I32" i="81" s="1"/>
  <c r="F31" i="81"/>
  <c r="G31" i="81" s="1"/>
  <c r="I31" i="81" s="1"/>
  <c r="A29" i="81"/>
  <c r="I18" i="81"/>
  <c r="J18" i="81" s="1"/>
  <c r="L18" i="81" s="1"/>
  <c r="T18" i="81" s="1"/>
  <c r="I17" i="81"/>
  <c r="J17" i="81" s="1"/>
  <c r="L17" i="81" s="1"/>
  <c r="T17" i="81" s="1"/>
  <c r="I16" i="81"/>
  <c r="J16" i="81" s="1"/>
  <c r="I15" i="81"/>
  <c r="J15" i="81" s="1"/>
  <c r="L15" i="81" s="1"/>
  <c r="T15" i="81" s="1"/>
  <c r="I14" i="81"/>
  <c r="J14" i="81" s="1"/>
  <c r="L14" i="81" s="1"/>
  <c r="T14" i="81" s="1"/>
  <c r="I13" i="81"/>
  <c r="J13" i="81" s="1"/>
  <c r="L13" i="81" s="1"/>
  <c r="T13" i="81" s="1"/>
  <c r="I12" i="81"/>
  <c r="J12" i="81" s="1"/>
  <c r="L12" i="81" s="1"/>
  <c r="T12" i="81" s="1"/>
  <c r="I11" i="81"/>
  <c r="J11" i="81" s="1"/>
  <c r="L11" i="81" s="1"/>
  <c r="T11" i="81" s="1"/>
  <c r="I10" i="81"/>
  <c r="J10" i="81" s="1"/>
  <c r="L10" i="81" s="1"/>
  <c r="T10" i="81" s="1"/>
  <c r="I9" i="81"/>
  <c r="J9" i="81" s="1"/>
  <c r="L9" i="81" s="1"/>
  <c r="T9" i="81" s="1"/>
  <c r="I8" i="81"/>
  <c r="J8" i="81" s="1"/>
  <c r="L8" i="81" s="1"/>
  <c r="T8" i="81" s="1"/>
  <c r="F47" i="80"/>
  <c r="G47" i="80" s="1"/>
  <c r="I47" i="80" s="1"/>
  <c r="G46" i="80"/>
  <c r="I46" i="80" s="1"/>
  <c r="K46" i="80" s="1"/>
  <c r="I45" i="80"/>
  <c r="K45" i="80" s="1"/>
  <c r="K44" i="80"/>
  <c r="K43" i="80"/>
  <c r="K42" i="80"/>
  <c r="K41" i="80"/>
  <c r="F39" i="80"/>
  <c r="G39" i="80" s="1"/>
  <c r="I39" i="80" s="1"/>
  <c r="K39" i="80" s="1"/>
  <c r="F38" i="80"/>
  <c r="G38" i="80" s="1"/>
  <c r="I38" i="80" s="1"/>
  <c r="F37" i="80"/>
  <c r="G37" i="80" s="1"/>
  <c r="I37" i="80" s="1"/>
  <c r="F35" i="80"/>
  <c r="G35" i="80" s="1"/>
  <c r="I35" i="80" s="1"/>
  <c r="K35" i="80" s="1"/>
  <c r="G33" i="80"/>
  <c r="I33" i="80" s="1"/>
  <c r="F32" i="80"/>
  <c r="G32" i="80" s="1"/>
  <c r="I32" i="80" s="1"/>
  <c r="F31" i="80"/>
  <c r="G31" i="80" s="1"/>
  <c r="I31" i="80" s="1"/>
  <c r="A29" i="80"/>
  <c r="I18" i="80"/>
  <c r="J18" i="80" s="1"/>
  <c r="L18" i="80" s="1"/>
  <c r="T18" i="80" s="1"/>
  <c r="I17" i="80"/>
  <c r="J17" i="80" s="1"/>
  <c r="L17" i="80" s="1"/>
  <c r="T17" i="80" s="1"/>
  <c r="I16" i="80"/>
  <c r="J16" i="80" s="1"/>
  <c r="I15" i="80"/>
  <c r="J15" i="80" s="1"/>
  <c r="L15" i="80" s="1"/>
  <c r="T15" i="80" s="1"/>
  <c r="I14" i="80"/>
  <c r="J14" i="80" s="1"/>
  <c r="L14" i="80" s="1"/>
  <c r="T14" i="80" s="1"/>
  <c r="I13" i="80"/>
  <c r="J13" i="80" s="1"/>
  <c r="L13" i="80" s="1"/>
  <c r="T13" i="80" s="1"/>
  <c r="I12" i="80"/>
  <c r="J12" i="80" s="1"/>
  <c r="L12" i="80" s="1"/>
  <c r="T12" i="80" s="1"/>
  <c r="I11" i="80"/>
  <c r="J11" i="80" s="1"/>
  <c r="L11" i="80" s="1"/>
  <c r="T11" i="80" s="1"/>
  <c r="I10" i="80"/>
  <c r="J10" i="80" s="1"/>
  <c r="L10" i="80" s="1"/>
  <c r="T10" i="80" s="1"/>
  <c r="I9" i="80"/>
  <c r="J9" i="80" s="1"/>
  <c r="L9" i="80" s="1"/>
  <c r="T9" i="80" s="1"/>
  <c r="I8" i="80"/>
  <c r="J8" i="80" s="1"/>
  <c r="L8" i="80" s="1"/>
  <c r="T8" i="80" s="1"/>
  <c r="F47" i="79"/>
  <c r="G47" i="79" s="1"/>
  <c r="I47" i="79" s="1"/>
  <c r="G46" i="79"/>
  <c r="I46" i="79" s="1"/>
  <c r="K46" i="79" s="1"/>
  <c r="I45" i="79"/>
  <c r="K45" i="79" s="1"/>
  <c r="K44" i="79"/>
  <c r="K43" i="79"/>
  <c r="K42" i="79"/>
  <c r="K41" i="79"/>
  <c r="F39" i="79"/>
  <c r="G39" i="79" s="1"/>
  <c r="I39" i="79" s="1"/>
  <c r="K39" i="79" s="1"/>
  <c r="F38" i="79"/>
  <c r="G38" i="79" s="1"/>
  <c r="I38" i="79" s="1"/>
  <c r="F37" i="79"/>
  <c r="G37" i="79" s="1"/>
  <c r="I37" i="79" s="1"/>
  <c r="F35" i="79"/>
  <c r="G35" i="79" s="1"/>
  <c r="I35" i="79" s="1"/>
  <c r="K35" i="79" s="1"/>
  <c r="G33" i="79"/>
  <c r="I33" i="79" s="1"/>
  <c r="F32" i="79"/>
  <c r="G32" i="79" s="1"/>
  <c r="I32" i="79" s="1"/>
  <c r="F31" i="79"/>
  <c r="G31" i="79" s="1"/>
  <c r="I31" i="79" s="1"/>
  <c r="A29" i="79"/>
  <c r="I18" i="79"/>
  <c r="J18" i="79" s="1"/>
  <c r="L18" i="79" s="1"/>
  <c r="T18" i="79" s="1"/>
  <c r="I17" i="79"/>
  <c r="J17" i="79" s="1"/>
  <c r="L17" i="79" s="1"/>
  <c r="T17" i="79" s="1"/>
  <c r="I16" i="79"/>
  <c r="J16" i="79" s="1"/>
  <c r="I15" i="79"/>
  <c r="J15" i="79" s="1"/>
  <c r="L15" i="79" s="1"/>
  <c r="T15" i="79" s="1"/>
  <c r="I14" i="79"/>
  <c r="J14" i="79" s="1"/>
  <c r="L14" i="79" s="1"/>
  <c r="T14" i="79" s="1"/>
  <c r="I13" i="79"/>
  <c r="J13" i="79" s="1"/>
  <c r="L13" i="79" s="1"/>
  <c r="T13" i="79" s="1"/>
  <c r="I12" i="79"/>
  <c r="J12" i="79" s="1"/>
  <c r="L12" i="79" s="1"/>
  <c r="T12" i="79" s="1"/>
  <c r="I11" i="79"/>
  <c r="J11" i="79" s="1"/>
  <c r="L11" i="79" s="1"/>
  <c r="T11" i="79" s="1"/>
  <c r="I10" i="79"/>
  <c r="J10" i="79" s="1"/>
  <c r="L10" i="79" s="1"/>
  <c r="T10" i="79" s="1"/>
  <c r="I9" i="79"/>
  <c r="J9" i="79" s="1"/>
  <c r="L9" i="79" s="1"/>
  <c r="T9" i="79" s="1"/>
  <c r="I8" i="79"/>
  <c r="J8" i="79" s="1"/>
  <c r="L8" i="79" s="1"/>
  <c r="T8" i="79" s="1"/>
  <c r="F47" i="78"/>
  <c r="G47" i="78" s="1"/>
  <c r="I47" i="78" s="1"/>
  <c r="G46" i="78"/>
  <c r="I46" i="78" s="1"/>
  <c r="K46" i="78" s="1"/>
  <c r="I45" i="78"/>
  <c r="K45" i="78" s="1"/>
  <c r="K44" i="78"/>
  <c r="K43" i="78"/>
  <c r="K42" i="78"/>
  <c r="K41" i="78"/>
  <c r="F39" i="78"/>
  <c r="G39" i="78" s="1"/>
  <c r="I39" i="78" s="1"/>
  <c r="K39" i="78" s="1"/>
  <c r="F38" i="78"/>
  <c r="G38" i="78" s="1"/>
  <c r="I38" i="78" s="1"/>
  <c r="F37" i="78"/>
  <c r="G37" i="78" s="1"/>
  <c r="I37" i="78" s="1"/>
  <c r="F35" i="78"/>
  <c r="G35" i="78" s="1"/>
  <c r="I35" i="78" s="1"/>
  <c r="K35" i="78" s="1"/>
  <c r="G33" i="78"/>
  <c r="I33" i="78" s="1"/>
  <c r="F32" i="78"/>
  <c r="G32" i="78" s="1"/>
  <c r="I32" i="78" s="1"/>
  <c r="F31" i="78"/>
  <c r="G31" i="78" s="1"/>
  <c r="I31" i="78" s="1"/>
  <c r="A29" i="78"/>
  <c r="I18" i="78"/>
  <c r="J18" i="78" s="1"/>
  <c r="L18" i="78" s="1"/>
  <c r="T18" i="78" s="1"/>
  <c r="I17" i="78"/>
  <c r="J17" i="78" s="1"/>
  <c r="L17" i="78" s="1"/>
  <c r="T17" i="78" s="1"/>
  <c r="I16" i="78"/>
  <c r="J16" i="78" s="1"/>
  <c r="I15" i="78"/>
  <c r="J15" i="78" s="1"/>
  <c r="L15" i="78" s="1"/>
  <c r="T15" i="78" s="1"/>
  <c r="I14" i="78"/>
  <c r="J14" i="78" s="1"/>
  <c r="L14" i="78" s="1"/>
  <c r="T14" i="78" s="1"/>
  <c r="I13" i="78"/>
  <c r="J13" i="78" s="1"/>
  <c r="L13" i="78" s="1"/>
  <c r="T13" i="78" s="1"/>
  <c r="I12" i="78"/>
  <c r="J12" i="78" s="1"/>
  <c r="L12" i="78" s="1"/>
  <c r="T12" i="78" s="1"/>
  <c r="I11" i="78"/>
  <c r="J11" i="78" s="1"/>
  <c r="L11" i="78" s="1"/>
  <c r="T11" i="78" s="1"/>
  <c r="I10" i="78"/>
  <c r="J10" i="78" s="1"/>
  <c r="L10" i="78" s="1"/>
  <c r="T10" i="78" s="1"/>
  <c r="I9" i="78"/>
  <c r="J9" i="78" s="1"/>
  <c r="L9" i="78" s="1"/>
  <c r="T9" i="78" s="1"/>
  <c r="I8" i="78"/>
  <c r="J8" i="78" s="1"/>
  <c r="L8" i="78" s="1"/>
  <c r="T8" i="78" s="1"/>
  <c r="F47" i="77"/>
  <c r="G47" i="77" s="1"/>
  <c r="I47" i="77" s="1"/>
  <c r="G46" i="77"/>
  <c r="I46" i="77" s="1"/>
  <c r="K46" i="77" s="1"/>
  <c r="I45" i="77"/>
  <c r="K45" i="77" s="1"/>
  <c r="K44" i="77"/>
  <c r="K43" i="77"/>
  <c r="K42" i="77"/>
  <c r="K41" i="77"/>
  <c r="F39" i="77"/>
  <c r="G39" i="77" s="1"/>
  <c r="I39" i="77" s="1"/>
  <c r="K39" i="77" s="1"/>
  <c r="F38" i="77"/>
  <c r="G38" i="77" s="1"/>
  <c r="I38" i="77" s="1"/>
  <c r="F37" i="77"/>
  <c r="G37" i="77" s="1"/>
  <c r="I37" i="77" s="1"/>
  <c r="F35" i="77"/>
  <c r="G35" i="77" s="1"/>
  <c r="I35" i="77" s="1"/>
  <c r="K35" i="77" s="1"/>
  <c r="G33" i="77"/>
  <c r="I33" i="77" s="1"/>
  <c r="F32" i="77"/>
  <c r="G32" i="77" s="1"/>
  <c r="I32" i="77" s="1"/>
  <c r="F31" i="77"/>
  <c r="G31" i="77" s="1"/>
  <c r="I31" i="77" s="1"/>
  <c r="A29" i="77"/>
  <c r="I18" i="77"/>
  <c r="J18" i="77" s="1"/>
  <c r="L18" i="77" s="1"/>
  <c r="T18" i="77" s="1"/>
  <c r="I17" i="77"/>
  <c r="J17" i="77" s="1"/>
  <c r="L17" i="77" s="1"/>
  <c r="T17" i="77" s="1"/>
  <c r="I16" i="77"/>
  <c r="J16" i="77" s="1"/>
  <c r="I15" i="77"/>
  <c r="J15" i="77" s="1"/>
  <c r="L15" i="77" s="1"/>
  <c r="T15" i="77" s="1"/>
  <c r="I14" i="77"/>
  <c r="J14" i="77" s="1"/>
  <c r="L14" i="77" s="1"/>
  <c r="T14" i="77" s="1"/>
  <c r="I13" i="77"/>
  <c r="J13" i="77" s="1"/>
  <c r="L13" i="77" s="1"/>
  <c r="T13" i="77" s="1"/>
  <c r="I12" i="77"/>
  <c r="J12" i="77" s="1"/>
  <c r="L12" i="77" s="1"/>
  <c r="T12" i="77" s="1"/>
  <c r="I11" i="77"/>
  <c r="J11" i="77" s="1"/>
  <c r="L11" i="77" s="1"/>
  <c r="T11" i="77" s="1"/>
  <c r="I10" i="77"/>
  <c r="J10" i="77" s="1"/>
  <c r="L10" i="77" s="1"/>
  <c r="T10" i="77" s="1"/>
  <c r="I9" i="77"/>
  <c r="J9" i="77" s="1"/>
  <c r="L9" i="77" s="1"/>
  <c r="T9" i="77" s="1"/>
  <c r="I8" i="77"/>
  <c r="J8" i="77" s="1"/>
  <c r="L8" i="77" s="1"/>
  <c r="T8" i="77" s="1"/>
  <c r="F47" i="76"/>
  <c r="G47" i="76" s="1"/>
  <c r="I47" i="76" s="1"/>
  <c r="G46" i="76"/>
  <c r="I46" i="76" s="1"/>
  <c r="K46" i="76" s="1"/>
  <c r="K45" i="76"/>
  <c r="I45" i="76"/>
  <c r="K44" i="76"/>
  <c r="K43" i="76"/>
  <c r="K42" i="76"/>
  <c r="K41" i="76"/>
  <c r="F39" i="76"/>
  <c r="G39" i="76" s="1"/>
  <c r="I39" i="76" s="1"/>
  <c r="K39" i="76" s="1"/>
  <c r="F38" i="76"/>
  <c r="G38" i="76" s="1"/>
  <c r="I38" i="76" s="1"/>
  <c r="F37" i="76"/>
  <c r="G37" i="76" s="1"/>
  <c r="I37" i="76" s="1"/>
  <c r="F35" i="76"/>
  <c r="G35" i="76" s="1"/>
  <c r="I35" i="76" s="1"/>
  <c r="K35" i="76" s="1"/>
  <c r="I33" i="76"/>
  <c r="G33" i="76"/>
  <c r="F32" i="76"/>
  <c r="G32" i="76" s="1"/>
  <c r="I32" i="76" s="1"/>
  <c r="F31" i="76"/>
  <c r="G31" i="76" s="1"/>
  <c r="I31" i="76" s="1"/>
  <c r="A29" i="76"/>
  <c r="I18" i="76"/>
  <c r="J18" i="76" s="1"/>
  <c r="L18" i="76" s="1"/>
  <c r="T18" i="76" s="1"/>
  <c r="I17" i="76"/>
  <c r="J17" i="76" s="1"/>
  <c r="L17" i="76" s="1"/>
  <c r="T17" i="76" s="1"/>
  <c r="I16" i="76"/>
  <c r="J16" i="76" s="1"/>
  <c r="I15" i="76"/>
  <c r="J15" i="76" s="1"/>
  <c r="L15" i="76" s="1"/>
  <c r="T15" i="76" s="1"/>
  <c r="I14" i="76"/>
  <c r="J14" i="76" s="1"/>
  <c r="L14" i="76" s="1"/>
  <c r="T14" i="76" s="1"/>
  <c r="I13" i="76"/>
  <c r="J13" i="76" s="1"/>
  <c r="L13" i="76" s="1"/>
  <c r="T13" i="76" s="1"/>
  <c r="I12" i="76"/>
  <c r="J12" i="76" s="1"/>
  <c r="L12" i="76" s="1"/>
  <c r="T12" i="76" s="1"/>
  <c r="I11" i="76"/>
  <c r="J11" i="76" s="1"/>
  <c r="L11" i="76" s="1"/>
  <c r="T11" i="76" s="1"/>
  <c r="I10" i="76"/>
  <c r="J10" i="76" s="1"/>
  <c r="L10" i="76" s="1"/>
  <c r="T10" i="76" s="1"/>
  <c r="I9" i="76"/>
  <c r="J9" i="76" s="1"/>
  <c r="L9" i="76" s="1"/>
  <c r="T9" i="76" s="1"/>
  <c r="I8" i="76"/>
  <c r="J8" i="76" s="1"/>
  <c r="L8" i="76" s="1"/>
  <c r="T8" i="76" s="1"/>
  <c r="F47" i="75"/>
  <c r="G47" i="75" s="1"/>
  <c r="I47" i="75" s="1"/>
  <c r="G46" i="75"/>
  <c r="I46" i="75" s="1"/>
  <c r="K46" i="75" s="1"/>
  <c r="I45" i="75"/>
  <c r="K45" i="75" s="1"/>
  <c r="K44" i="75"/>
  <c r="K43" i="75"/>
  <c r="K42" i="75"/>
  <c r="K41" i="75"/>
  <c r="F39" i="75"/>
  <c r="G39" i="75" s="1"/>
  <c r="I39" i="75" s="1"/>
  <c r="K39" i="75" s="1"/>
  <c r="F38" i="75"/>
  <c r="G38" i="75" s="1"/>
  <c r="I38" i="75" s="1"/>
  <c r="F37" i="75"/>
  <c r="G37" i="75" s="1"/>
  <c r="I37" i="75" s="1"/>
  <c r="F35" i="75"/>
  <c r="G35" i="75" s="1"/>
  <c r="I35" i="75" s="1"/>
  <c r="K35" i="75" s="1"/>
  <c r="G33" i="75"/>
  <c r="I33" i="75" s="1"/>
  <c r="F32" i="75"/>
  <c r="G32" i="75" s="1"/>
  <c r="I32" i="75" s="1"/>
  <c r="F31" i="75"/>
  <c r="G31" i="75" s="1"/>
  <c r="I31" i="75" s="1"/>
  <c r="A29" i="75"/>
  <c r="I18" i="75"/>
  <c r="J18" i="75" s="1"/>
  <c r="L18" i="75" s="1"/>
  <c r="T18" i="75" s="1"/>
  <c r="I17" i="75"/>
  <c r="J17" i="75" s="1"/>
  <c r="L17" i="75" s="1"/>
  <c r="T17" i="75" s="1"/>
  <c r="I16" i="75"/>
  <c r="J16" i="75" s="1"/>
  <c r="I15" i="75"/>
  <c r="J15" i="75" s="1"/>
  <c r="L15" i="75" s="1"/>
  <c r="T15" i="75" s="1"/>
  <c r="I14" i="75"/>
  <c r="J14" i="75" s="1"/>
  <c r="L14" i="75" s="1"/>
  <c r="T14" i="75" s="1"/>
  <c r="I13" i="75"/>
  <c r="J13" i="75" s="1"/>
  <c r="L13" i="75" s="1"/>
  <c r="T13" i="75" s="1"/>
  <c r="I12" i="75"/>
  <c r="J12" i="75" s="1"/>
  <c r="L12" i="75" s="1"/>
  <c r="T12" i="75" s="1"/>
  <c r="I11" i="75"/>
  <c r="J11" i="75" s="1"/>
  <c r="L11" i="75" s="1"/>
  <c r="T11" i="75" s="1"/>
  <c r="I10" i="75"/>
  <c r="J10" i="75" s="1"/>
  <c r="L10" i="75" s="1"/>
  <c r="T10" i="75" s="1"/>
  <c r="I9" i="75"/>
  <c r="J9" i="75" s="1"/>
  <c r="L9" i="75" s="1"/>
  <c r="T9" i="75" s="1"/>
  <c r="I8" i="75"/>
  <c r="J8" i="75" s="1"/>
  <c r="L8" i="75" s="1"/>
  <c r="T8" i="75" s="1"/>
  <c r="F47" i="74"/>
  <c r="G47" i="74" s="1"/>
  <c r="I47" i="74" s="1"/>
  <c r="G46" i="74"/>
  <c r="I46" i="74" s="1"/>
  <c r="K46" i="74" s="1"/>
  <c r="I45" i="74"/>
  <c r="K45" i="74" s="1"/>
  <c r="K44" i="74"/>
  <c r="K43" i="74"/>
  <c r="K42" i="74"/>
  <c r="K41" i="74"/>
  <c r="F39" i="74"/>
  <c r="G39" i="74" s="1"/>
  <c r="I39" i="74" s="1"/>
  <c r="K39" i="74" s="1"/>
  <c r="F38" i="74"/>
  <c r="G38" i="74" s="1"/>
  <c r="I38" i="74" s="1"/>
  <c r="F37" i="74"/>
  <c r="G37" i="74" s="1"/>
  <c r="I37" i="74" s="1"/>
  <c r="F35" i="74"/>
  <c r="G35" i="74" s="1"/>
  <c r="I35" i="74" s="1"/>
  <c r="K35" i="74" s="1"/>
  <c r="G33" i="74"/>
  <c r="I33" i="74" s="1"/>
  <c r="F32" i="74"/>
  <c r="G32" i="74" s="1"/>
  <c r="I32" i="74" s="1"/>
  <c r="F31" i="74"/>
  <c r="G31" i="74" s="1"/>
  <c r="I31" i="74" s="1"/>
  <c r="A29" i="74"/>
  <c r="I18" i="74"/>
  <c r="J18" i="74" s="1"/>
  <c r="L18" i="74" s="1"/>
  <c r="T18" i="74" s="1"/>
  <c r="I17" i="74"/>
  <c r="J17" i="74" s="1"/>
  <c r="L17" i="74" s="1"/>
  <c r="T17" i="74" s="1"/>
  <c r="I16" i="74"/>
  <c r="J16" i="74" s="1"/>
  <c r="I15" i="74"/>
  <c r="J15" i="74" s="1"/>
  <c r="L15" i="74" s="1"/>
  <c r="T15" i="74" s="1"/>
  <c r="I14" i="74"/>
  <c r="J14" i="74" s="1"/>
  <c r="L14" i="74" s="1"/>
  <c r="T14" i="74" s="1"/>
  <c r="I13" i="74"/>
  <c r="J13" i="74" s="1"/>
  <c r="L13" i="74" s="1"/>
  <c r="T13" i="74" s="1"/>
  <c r="I12" i="74"/>
  <c r="J12" i="74" s="1"/>
  <c r="L12" i="74" s="1"/>
  <c r="T12" i="74" s="1"/>
  <c r="I11" i="74"/>
  <c r="J11" i="74" s="1"/>
  <c r="L11" i="74" s="1"/>
  <c r="T11" i="74" s="1"/>
  <c r="I10" i="74"/>
  <c r="J10" i="74" s="1"/>
  <c r="L10" i="74" s="1"/>
  <c r="T10" i="74" s="1"/>
  <c r="I9" i="74"/>
  <c r="J9" i="74" s="1"/>
  <c r="L9" i="74" s="1"/>
  <c r="T9" i="74" s="1"/>
  <c r="I8" i="74"/>
  <c r="J8" i="74" s="1"/>
  <c r="L8" i="74" s="1"/>
  <c r="T8" i="74" s="1"/>
  <c r="O48" i="118" l="1"/>
  <c r="K141" i="19"/>
  <c r="J31" i="87"/>
  <c r="J48" i="87" s="1"/>
  <c r="T19" i="99"/>
  <c r="J111" i="19" s="1"/>
  <c r="J31" i="99"/>
  <c r="J48" i="99" s="1"/>
  <c r="K48" i="99"/>
  <c r="J129" i="19"/>
  <c r="J130" i="19"/>
  <c r="J134" i="19"/>
  <c r="J136" i="19"/>
  <c r="J135" i="19"/>
  <c r="O48" i="117"/>
  <c r="K140" i="19"/>
  <c r="J132" i="19"/>
  <c r="J131" i="19"/>
  <c r="J133" i="19"/>
  <c r="O48" i="116"/>
  <c r="K139" i="19"/>
  <c r="L48" i="113"/>
  <c r="L48" i="112"/>
  <c r="L48" i="111"/>
  <c r="T19" i="110"/>
  <c r="J128" i="19" s="1"/>
  <c r="J31" i="110"/>
  <c r="J48" i="110" s="1"/>
  <c r="K48" i="110"/>
  <c r="K48" i="109"/>
  <c r="T19" i="109"/>
  <c r="J31" i="109"/>
  <c r="J48" i="109" s="1"/>
  <c r="L48" i="109" s="1"/>
  <c r="K48" i="108"/>
  <c r="T19" i="108"/>
  <c r="J31" i="108"/>
  <c r="J48" i="108" s="1"/>
  <c r="K48" i="106"/>
  <c r="K48" i="107"/>
  <c r="J31" i="107"/>
  <c r="J48" i="107" s="1"/>
  <c r="T19" i="107"/>
  <c r="T19" i="106"/>
  <c r="J31" i="106"/>
  <c r="J48" i="106" s="1"/>
  <c r="L48" i="106" s="1"/>
  <c r="T19" i="105"/>
  <c r="J115" i="19" s="1"/>
  <c r="J31" i="105"/>
  <c r="J48" i="105" s="1"/>
  <c r="K48" i="105"/>
  <c r="T19" i="104"/>
  <c r="J114" i="19" s="1"/>
  <c r="J31" i="104"/>
  <c r="J48" i="104" s="1"/>
  <c r="K48" i="104"/>
  <c r="J31" i="103"/>
  <c r="J48" i="103" s="1"/>
  <c r="T19" i="103"/>
  <c r="K48" i="103"/>
  <c r="K48" i="102"/>
  <c r="J31" i="102"/>
  <c r="J48" i="102" s="1"/>
  <c r="T19" i="102"/>
  <c r="J31" i="101"/>
  <c r="J48" i="101" s="1"/>
  <c r="T19" i="101"/>
  <c r="K48" i="101"/>
  <c r="L48" i="101" s="1"/>
  <c r="O48" i="101" s="1"/>
  <c r="K48" i="100"/>
  <c r="T19" i="100"/>
  <c r="J31" i="100"/>
  <c r="J48" i="100" s="1"/>
  <c r="T19" i="98"/>
  <c r="J110" i="19" s="1"/>
  <c r="J31" i="98"/>
  <c r="J48" i="98" s="1"/>
  <c r="K48" i="98"/>
  <c r="T19" i="97"/>
  <c r="J108" i="19" s="1"/>
  <c r="J109" i="19"/>
  <c r="J31" i="97"/>
  <c r="J48" i="97" s="1"/>
  <c r="K48" i="97"/>
  <c r="L48" i="97" s="1"/>
  <c r="J31" i="96"/>
  <c r="J48" i="96" s="1"/>
  <c r="T19" i="96"/>
  <c r="J107" i="19" s="1"/>
  <c r="K48" i="96"/>
  <c r="J31" i="94"/>
  <c r="J48" i="94" s="1"/>
  <c r="T19" i="94"/>
  <c r="J106" i="19" s="1"/>
  <c r="K48" i="94"/>
  <c r="L48" i="94" s="1"/>
  <c r="T19" i="93"/>
  <c r="J105" i="19" s="1"/>
  <c r="J31" i="93"/>
  <c r="J48" i="93" s="1"/>
  <c r="K48" i="93"/>
  <c r="J31" i="92"/>
  <c r="J48" i="92" s="1"/>
  <c r="T19" i="92"/>
  <c r="J104" i="19" s="1"/>
  <c r="K48" i="92"/>
  <c r="T19" i="91"/>
  <c r="J31" i="91"/>
  <c r="J48" i="91" s="1"/>
  <c r="K48" i="91"/>
  <c r="J31" i="90"/>
  <c r="J48" i="90" s="1"/>
  <c r="T19" i="90"/>
  <c r="K48" i="90"/>
  <c r="T19" i="89"/>
  <c r="J98" i="19" s="1"/>
  <c r="J31" i="89"/>
  <c r="J48" i="89" s="1"/>
  <c r="K48" i="89"/>
  <c r="T19" i="88"/>
  <c r="J97" i="19" s="1"/>
  <c r="J31" i="88"/>
  <c r="J48" i="88" s="1"/>
  <c r="K48" i="88"/>
  <c r="L48" i="88" s="1"/>
  <c r="T19" i="87"/>
  <c r="J96" i="19" s="1"/>
  <c r="K48" i="87"/>
  <c r="L48" i="87" s="1"/>
  <c r="T19" i="86"/>
  <c r="J95" i="19" s="1"/>
  <c r="J31" i="86"/>
  <c r="J48" i="86" s="1"/>
  <c r="K48" i="86"/>
  <c r="J31" i="85"/>
  <c r="J48" i="85" s="1"/>
  <c r="T19" i="85"/>
  <c r="K48" i="85"/>
  <c r="K48" i="84"/>
  <c r="T19" i="84"/>
  <c r="J92" i="19" s="1"/>
  <c r="J31" i="84"/>
  <c r="J48" i="84" s="1"/>
  <c r="T19" i="83"/>
  <c r="J91" i="19" s="1"/>
  <c r="K48" i="83"/>
  <c r="J31" i="83"/>
  <c r="J48" i="83" s="1"/>
  <c r="T19" i="82"/>
  <c r="J90" i="19" s="1"/>
  <c r="J31" i="82"/>
  <c r="J48" i="82" s="1"/>
  <c r="K48" i="82"/>
  <c r="T19" i="81"/>
  <c r="J89" i="19" s="1"/>
  <c r="J31" i="81"/>
  <c r="J48" i="81" s="1"/>
  <c r="K48" i="81"/>
  <c r="J31" i="80"/>
  <c r="J48" i="80" s="1"/>
  <c r="K48" i="80"/>
  <c r="T19" i="80"/>
  <c r="T19" i="79"/>
  <c r="J85" i="19" s="1"/>
  <c r="J31" i="79"/>
  <c r="J48" i="79" s="1"/>
  <c r="K48" i="79"/>
  <c r="J31" i="78"/>
  <c r="J48" i="78" s="1"/>
  <c r="T19" i="78"/>
  <c r="J84" i="19" s="1"/>
  <c r="K48" i="78"/>
  <c r="J31" i="77"/>
  <c r="J48" i="77" s="1"/>
  <c r="K48" i="77"/>
  <c r="T19" i="77"/>
  <c r="J83" i="19" s="1"/>
  <c r="J31" i="76"/>
  <c r="J48" i="76" s="1"/>
  <c r="T19" i="76"/>
  <c r="K48" i="76"/>
  <c r="K48" i="75"/>
  <c r="J31" i="75"/>
  <c r="J48" i="75" s="1"/>
  <c r="T19" i="75"/>
  <c r="J80" i="19" s="1"/>
  <c r="J31" i="74"/>
  <c r="J48" i="74" s="1"/>
  <c r="T19" i="74"/>
  <c r="J79" i="19" s="1"/>
  <c r="K48" i="74"/>
  <c r="J16" i="12"/>
  <c r="U10" i="7"/>
  <c r="L48" i="78" l="1"/>
  <c r="K84" i="19" s="1"/>
  <c r="L48" i="102"/>
  <c r="O48" i="102" s="1"/>
  <c r="L48" i="85"/>
  <c r="L48" i="77"/>
  <c r="K83" i="19" s="1"/>
  <c r="L48" i="75"/>
  <c r="K80" i="19" s="1"/>
  <c r="O48" i="106"/>
  <c r="K121" i="19"/>
  <c r="K120" i="19"/>
  <c r="O48" i="112"/>
  <c r="K133" i="19"/>
  <c r="K132" i="19"/>
  <c r="K131" i="19"/>
  <c r="J121" i="19"/>
  <c r="J120" i="19"/>
  <c r="O48" i="113"/>
  <c r="K135" i="19"/>
  <c r="K134" i="19"/>
  <c r="K136" i="19"/>
  <c r="L48" i="76"/>
  <c r="J87" i="19"/>
  <c r="J86" i="19"/>
  <c r="J88" i="19"/>
  <c r="L48" i="92"/>
  <c r="L48" i="100"/>
  <c r="L48" i="108"/>
  <c r="J81" i="19"/>
  <c r="J82" i="19"/>
  <c r="L48" i="80"/>
  <c r="L48" i="91"/>
  <c r="L48" i="96"/>
  <c r="J112" i="19"/>
  <c r="J113" i="19"/>
  <c r="L48" i="103"/>
  <c r="O48" i="103" s="1"/>
  <c r="L48" i="107"/>
  <c r="O48" i="107" s="1"/>
  <c r="J122" i="19"/>
  <c r="J123" i="19"/>
  <c r="O48" i="111"/>
  <c r="K130" i="19"/>
  <c r="K129" i="19"/>
  <c r="L48" i="99"/>
  <c r="L48" i="110"/>
  <c r="O48" i="109"/>
  <c r="K126" i="19"/>
  <c r="K125" i="19"/>
  <c r="K127" i="19"/>
  <c r="J127" i="19"/>
  <c r="J125" i="19"/>
  <c r="J126" i="19"/>
  <c r="K118" i="19"/>
  <c r="K117" i="19"/>
  <c r="K116" i="19"/>
  <c r="J118" i="19"/>
  <c r="J117" i="19"/>
  <c r="J116" i="19"/>
  <c r="J119" i="19"/>
  <c r="L48" i="105"/>
  <c r="L48" i="104"/>
  <c r="K114" i="19" s="1"/>
  <c r="L48" i="98"/>
  <c r="O48" i="98" s="1"/>
  <c r="O48" i="97"/>
  <c r="K109" i="19"/>
  <c r="K108" i="19"/>
  <c r="O48" i="94"/>
  <c r="K106" i="19"/>
  <c r="L48" i="93"/>
  <c r="K105" i="19" s="1"/>
  <c r="O48" i="93"/>
  <c r="J103" i="19"/>
  <c r="J102" i="19"/>
  <c r="O48" i="91"/>
  <c r="K103" i="19"/>
  <c r="K102" i="19"/>
  <c r="L48" i="90"/>
  <c r="O48" i="90" s="1"/>
  <c r="J101" i="19"/>
  <c r="J100" i="19"/>
  <c r="J99" i="19"/>
  <c r="L48" i="89"/>
  <c r="O48" i="88"/>
  <c r="K97" i="19"/>
  <c r="O48" i="87"/>
  <c r="K96" i="19"/>
  <c r="L48" i="86"/>
  <c r="K95" i="19" s="1"/>
  <c r="O48" i="85"/>
  <c r="K94" i="19"/>
  <c r="K93" i="19"/>
  <c r="J93" i="19"/>
  <c r="J94" i="19"/>
  <c r="L48" i="84"/>
  <c r="O48" i="84" s="1"/>
  <c r="L48" i="83"/>
  <c r="K91" i="19" s="1"/>
  <c r="L48" i="82"/>
  <c r="L48" i="81"/>
  <c r="O48" i="80"/>
  <c r="L48" i="79"/>
  <c r="K85" i="19" s="1"/>
  <c r="O48" i="78"/>
  <c r="O48" i="76"/>
  <c r="O48" i="75"/>
  <c r="L48" i="74"/>
  <c r="I16" i="73"/>
  <c r="F47" i="73"/>
  <c r="G47" i="73" s="1"/>
  <c r="I47" i="73" s="1"/>
  <c r="G46" i="73"/>
  <c r="I46" i="73" s="1"/>
  <c r="K46" i="73" s="1"/>
  <c r="I45" i="73"/>
  <c r="K45" i="73" s="1"/>
  <c r="K44" i="73"/>
  <c r="K43" i="73"/>
  <c r="K42" i="73"/>
  <c r="K41" i="73"/>
  <c r="F39" i="73"/>
  <c r="G39" i="73" s="1"/>
  <c r="I39" i="73" s="1"/>
  <c r="K39" i="73" s="1"/>
  <c r="F38" i="73"/>
  <c r="G38" i="73" s="1"/>
  <c r="I38" i="73" s="1"/>
  <c r="F37" i="73"/>
  <c r="G37" i="73" s="1"/>
  <c r="I37" i="73" s="1"/>
  <c r="F35" i="73"/>
  <c r="G35" i="73" s="1"/>
  <c r="I35" i="73" s="1"/>
  <c r="K35" i="73" s="1"/>
  <c r="G33" i="73"/>
  <c r="I33" i="73" s="1"/>
  <c r="F32" i="73"/>
  <c r="G32" i="73" s="1"/>
  <c r="I32" i="73" s="1"/>
  <c r="F31" i="73"/>
  <c r="G31" i="73" s="1"/>
  <c r="I31" i="73" s="1"/>
  <c r="A29" i="73"/>
  <c r="I18" i="73"/>
  <c r="J18" i="73" s="1"/>
  <c r="L18" i="73" s="1"/>
  <c r="T18" i="73" s="1"/>
  <c r="I17" i="73"/>
  <c r="J17" i="73" s="1"/>
  <c r="L17" i="73" s="1"/>
  <c r="T17" i="73" s="1"/>
  <c r="J16" i="73"/>
  <c r="I15" i="73"/>
  <c r="J15" i="73" s="1"/>
  <c r="L15" i="73" s="1"/>
  <c r="T15" i="73" s="1"/>
  <c r="I14" i="73"/>
  <c r="J14" i="73" s="1"/>
  <c r="L14" i="73" s="1"/>
  <c r="T14" i="73" s="1"/>
  <c r="I13" i="73"/>
  <c r="J13" i="73" s="1"/>
  <c r="L13" i="73" s="1"/>
  <c r="T13" i="73" s="1"/>
  <c r="I12" i="73"/>
  <c r="J12" i="73" s="1"/>
  <c r="L12" i="73" s="1"/>
  <c r="T12" i="73" s="1"/>
  <c r="I11" i="73"/>
  <c r="J11" i="73" s="1"/>
  <c r="L11" i="73" s="1"/>
  <c r="T11" i="73" s="1"/>
  <c r="I10" i="73"/>
  <c r="J10" i="73" s="1"/>
  <c r="L10" i="73" s="1"/>
  <c r="T10" i="73" s="1"/>
  <c r="I9" i="73"/>
  <c r="J9" i="73" s="1"/>
  <c r="L9" i="73" s="1"/>
  <c r="T9" i="73" s="1"/>
  <c r="I8" i="73"/>
  <c r="J8" i="73" s="1"/>
  <c r="L8" i="73" s="1"/>
  <c r="T8" i="73" s="1"/>
  <c r="F47" i="72"/>
  <c r="G47" i="72" s="1"/>
  <c r="I47" i="72" s="1"/>
  <c r="G46" i="72"/>
  <c r="I46" i="72" s="1"/>
  <c r="K46" i="72" s="1"/>
  <c r="K45" i="72"/>
  <c r="I45" i="72"/>
  <c r="K44" i="72"/>
  <c r="K43" i="72"/>
  <c r="K42" i="72"/>
  <c r="K41" i="72"/>
  <c r="F39" i="72"/>
  <c r="G39" i="72" s="1"/>
  <c r="I39" i="72" s="1"/>
  <c r="K39" i="72" s="1"/>
  <c r="F38" i="72"/>
  <c r="G38" i="72" s="1"/>
  <c r="I38" i="72" s="1"/>
  <c r="F37" i="72"/>
  <c r="G37" i="72" s="1"/>
  <c r="I37" i="72" s="1"/>
  <c r="F35" i="72"/>
  <c r="G35" i="72" s="1"/>
  <c r="I35" i="72" s="1"/>
  <c r="K35" i="72" s="1"/>
  <c r="G33" i="72"/>
  <c r="I33" i="72" s="1"/>
  <c r="F32" i="72"/>
  <c r="G32" i="72" s="1"/>
  <c r="I32" i="72" s="1"/>
  <c r="F31" i="72"/>
  <c r="G31" i="72" s="1"/>
  <c r="I31" i="72" s="1"/>
  <c r="A29" i="72"/>
  <c r="I18" i="72"/>
  <c r="J18" i="72" s="1"/>
  <c r="L18" i="72" s="1"/>
  <c r="T18" i="72" s="1"/>
  <c r="I17" i="72"/>
  <c r="J17" i="72" s="1"/>
  <c r="L17" i="72" s="1"/>
  <c r="T17" i="72" s="1"/>
  <c r="J16" i="72"/>
  <c r="I15" i="72"/>
  <c r="J15" i="72" s="1"/>
  <c r="L15" i="72" s="1"/>
  <c r="T15" i="72" s="1"/>
  <c r="I14" i="72"/>
  <c r="J14" i="72" s="1"/>
  <c r="L14" i="72" s="1"/>
  <c r="T14" i="72" s="1"/>
  <c r="I13" i="72"/>
  <c r="J13" i="72" s="1"/>
  <c r="L13" i="72" s="1"/>
  <c r="T13" i="72" s="1"/>
  <c r="I12" i="72"/>
  <c r="J12" i="72" s="1"/>
  <c r="L12" i="72" s="1"/>
  <c r="T12" i="72" s="1"/>
  <c r="I11" i="72"/>
  <c r="J11" i="72" s="1"/>
  <c r="L11" i="72" s="1"/>
  <c r="T11" i="72" s="1"/>
  <c r="I10" i="72"/>
  <c r="J10" i="72" s="1"/>
  <c r="L10" i="72" s="1"/>
  <c r="T10" i="72" s="1"/>
  <c r="I9" i="72"/>
  <c r="J9" i="72" s="1"/>
  <c r="L9" i="72" s="1"/>
  <c r="T9" i="72" s="1"/>
  <c r="I8" i="72"/>
  <c r="J8" i="72" s="1"/>
  <c r="L8" i="72" s="1"/>
  <c r="T8" i="72" s="1"/>
  <c r="F47" i="71"/>
  <c r="G47" i="71" s="1"/>
  <c r="I47" i="71" s="1"/>
  <c r="G46" i="71"/>
  <c r="I46" i="71" s="1"/>
  <c r="K46" i="71" s="1"/>
  <c r="I45" i="71"/>
  <c r="K45" i="71" s="1"/>
  <c r="K44" i="71"/>
  <c r="K43" i="71"/>
  <c r="K42" i="71"/>
  <c r="K41" i="71"/>
  <c r="F39" i="71"/>
  <c r="G39" i="71" s="1"/>
  <c r="I39" i="71" s="1"/>
  <c r="K39" i="71" s="1"/>
  <c r="F38" i="71"/>
  <c r="G38" i="71" s="1"/>
  <c r="I38" i="71" s="1"/>
  <c r="F37" i="71"/>
  <c r="G37" i="71" s="1"/>
  <c r="I37" i="71" s="1"/>
  <c r="F35" i="71"/>
  <c r="G35" i="71" s="1"/>
  <c r="I35" i="71" s="1"/>
  <c r="K35" i="71" s="1"/>
  <c r="G33" i="71"/>
  <c r="I33" i="71" s="1"/>
  <c r="F32" i="71"/>
  <c r="G32" i="71" s="1"/>
  <c r="I32" i="71" s="1"/>
  <c r="F31" i="71"/>
  <c r="G31" i="71" s="1"/>
  <c r="I31" i="71" s="1"/>
  <c r="A29" i="71"/>
  <c r="I18" i="71"/>
  <c r="J18" i="71" s="1"/>
  <c r="L18" i="71" s="1"/>
  <c r="T18" i="71" s="1"/>
  <c r="I17" i="71"/>
  <c r="J17" i="71" s="1"/>
  <c r="L17" i="71" s="1"/>
  <c r="T17" i="71" s="1"/>
  <c r="J16" i="71"/>
  <c r="I15" i="71"/>
  <c r="J15" i="71" s="1"/>
  <c r="L15" i="71" s="1"/>
  <c r="T15" i="71" s="1"/>
  <c r="I14" i="71"/>
  <c r="J14" i="71" s="1"/>
  <c r="L14" i="71" s="1"/>
  <c r="T14" i="71" s="1"/>
  <c r="I13" i="71"/>
  <c r="J13" i="71" s="1"/>
  <c r="L13" i="71" s="1"/>
  <c r="T13" i="71" s="1"/>
  <c r="I12" i="71"/>
  <c r="J12" i="71" s="1"/>
  <c r="L12" i="71" s="1"/>
  <c r="T12" i="71" s="1"/>
  <c r="I11" i="71"/>
  <c r="J11" i="71" s="1"/>
  <c r="L11" i="71" s="1"/>
  <c r="T11" i="71" s="1"/>
  <c r="I10" i="71"/>
  <c r="J10" i="71" s="1"/>
  <c r="L10" i="71" s="1"/>
  <c r="T10" i="71" s="1"/>
  <c r="I9" i="71"/>
  <c r="J9" i="71" s="1"/>
  <c r="L9" i="71" s="1"/>
  <c r="T9" i="71" s="1"/>
  <c r="I8" i="71"/>
  <c r="J8" i="71" s="1"/>
  <c r="L8" i="71" s="1"/>
  <c r="T8" i="71" s="1"/>
  <c r="F47" i="70"/>
  <c r="G47" i="70" s="1"/>
  <c r="I47" i="70" s="1"/>
  <c r="G46" i="70"/>
  <c r="I46" i="70" s="1"/>
  <c r="K46" i="70" s="1"/>
  <c r="I45" i="70"/>
  <c r="K45" i="70" s="1"/>
  <c r="K44" i="70"/>
  <c r="K43" i="70"/>
  <c r="K42" i="70"/>
  <c r="K41" i="70"/>
  <c r="F39" i="70"/>
  <c r="G39" i="70" s="1"/>
  <c r="I39" i="70" s="1"/>
  <c r="K39" i="70" s="1"/>
  <c r="F38" i="70"/>
  <c r="G38" i="70" s="1"/>
  <c r="I38" i="70" s="1"/>
  <c r="F37" i="70"/>
  <c r="G37" i="70" s="1"/>
  <c r="I37" i="70" s="1"/>
  <c r="F35" i="70"/>
  <c r="G35" i="70" s="1"/>
  <c r="I35" i="70" s="1"/>
  <c r="K35" i="70" s="1"/>
  <c r="G33" i="70"/>
  <c r="I33" i="70" s="1"/>
  <c r="F32" i="70"/>
  <c r="G32" i="70" s="1"/>
  <c r="I32" i="70" s="1"/>
  <c r="F31" i="70"/>
  <c r="G31" i="70" s="1"/>
  <c r="I31" i="70" s="1"/>
  <c r="A29" i="70"/>
  <c r="I18" i="70"/>
  <c r="J18" i="70" s="1"/>
  <c r="L18" i="70" s="1"/>
  <c r="T18" i="70" s="1"/>
  <c r="I17" i="70"/>
  <c r="J17" i="70" s="1"/>
  <c r="L17" i="70" s="1"/>
  <c r="T17" i="70" s="1"/>
  <c r="J16" i="70"/>
  <c r="I15" i="70"/>
  <c r="J15" i="70" s="1"/>
  <c r="L15" i="70" s="1"/>
  <c r="T15" i="70" s="1"/>
  <c r="I14" i="70"/>
  <c r="J14" i="70" s="1"/>
  <c r="L14" i="70" s="1"/>
  <c r="T14" i="70" s="1"/>
  <c r="I13" i="70"/>
  <c r="J13" i="70" s="1"/>
  <c r="L13" i="70" s="1"/>
  <c r="T13" i="70" s="1"/>
  <c r="I12" i="70"/>
  <c r="J12" i="70" s="1"/>
  <c r="L12" i="70" s="1"/>
  <c r="T12" i="70" s="1"/>
  <c r="I11" i="70"/>
  <c r="J11" i="70" s="1"/>
  <c r="L11" i="70" s="1"/>
  <c r="T11" i="70" s="1"/>
  <c r="I10" i="70"/>
  <c r="J10" i="70" s="1"/>
  <c r="L10" i="70" s="1"/>
  <c r="T10" i="70" s="1"/>
  <c r="I9" i="70"/>
  <c r="J9" i="70" s="1"/>
  <c r="L9" i="70" s="1"/>
  <c r="T9" i="70" s="1"/>
  <c r="I8" i="70"/>
  <c r="J8" i="70" s="1"/>
  <c r="L8" i="70" s="1"/>
  <c r="T8" i="70" s="1"/>
  <c r="F47" i="69"/>
  <c r="G47" i="69" s="1"/>
  <c r="I47" i="69" s="1"/>
  <c r="G46" i="69"/>
  <c r="I46" i="69" s="1"/>
  <c r="K46" i="69" s="1"/>
  <c r="I45" i="69"/>
  <c r="K45" i="69" s="1"/>
  <c r="K44" i="69"/>
  <c r="K43" i="69"/>
  <c r="K42" i="69"/>
  <c r="K41" i="69"/>
  <c r="F39" i="69"/>
  <c r="G39" i="69" s="1"/>
  <c r="I39" i="69" s="1"/>
  <c r="K39" i="69" s="1"/>
  <c r="F38" i="69"/>
  <c r="G38" i="69" s="1"/>
  <c r="I38" i="69" s="1"/>
  <c r="F37" i="69"/>
  <c r="G37" i="69" s="1"/>
  <c r="I37" i="69" s="1"/>
  <c r="F35" i="69"/>
  <c r="G35" i="69" s="1"/>
  <c r="I35" i="69" s="1"/>
  <c r="K35" i="69" s="1"/>
  <c r="G33" i="69"/>
  <c r="I33" i="69" s="1"/>
  <c r="F32" i="69"/>
  <c r="G32" i="69" s="1"/>
  <c r="I32" i="69" s="1"/>
  <c r="F31" i="69"/>
  <c r="G31" i="69" s="1"/>
  <c r="I31" i="69" s="1"/>
  <c r="A29" i="69"/>
  <c r="I18" i="69"/>
  <c r="J18" i="69" s="1"/>
  <c r="L18" i="69" s="1"/>
  <c r="T18" i="69" s="1"/>
  <c r="I17" i="69"/>
  <c r="J17" i="69" s="1"/>
  <c r="L17" i="69" s="1"/>
  <c r="T17" i="69" s="1"/>
  <c r="J16" i="69"/>
  <c r="I15" i="69"/>
  <c r="J15" i="69" s="1"/>
  <c r="L15" i="69" s="1"/>
  <c r="T15" i="69" s="1"/>
  <c r="I14" i="69"/>
  <c r="J14" i="69" s="1"/>
  <c r="L14" i="69" s="1"/>
  <c r="T14" i="69" s="1"/>
  <c r="I13" i="69"/>
  <c r="J13" i="69" s="1"/>
  <c r="L13" i="69" s="1"/>
  <c r="T13" i="69" s="1"/>
  <c r="I12" i="69"/>
  <c r="J12" i="69" s="1"/>
  <c r="L12" i="69" s="1"/>
  <c r="T12" i="69" s="1"/>
  <c r="I11" i="69"/>
  <c r="J11" i="69" s="1"/>
  <c r="L11" i="69" s="1"/>
  <c r="T11" i="69" s="1"/>
  <c r="I10" i="69"/>
  <c r="J10" i="69" s="1"/>
  <c r="L10" i="69" s="1"/>
  <c r="T10" i="69" s="1"/>
  <c r="I9" i="69"/>
  <c r="J9" i="69" s="1"/>
  <c r="L9" i="69" s="1"/>
  <c r="T9" i="69" s="1"/>
  <c r="I8" i="69"/>
  <c r="J8" i="69" s="1"/>
  <c r="L8" i="69" s="1"/>
  <c r="T8" i="69" s="1"/>
  <c r="F47" i="68"/>
  <c r="G47" i="68" s="1"/>
  <c r="I47" i="68" s="1"/>
  <c r="G46" i="68"/>
  <c r="I46" i="68" s="1"/>
  <c r="K46" i="68" s="1"/>
  <c r="I45" i="68"/>
  <c r="K45" i="68" s="1"/>
  <c r="K44" i="68"/>
  <c r="K43" i="68"/>
  <c r="K42" i="68"/>
  <c r="K41" i="68"/>
  <c r="F39" i="68"/>
  <c r="G39" i="68" s="1"/>
  <c r="I39" i="68" s="1"/>
  <c r="K39" i="68" s="1"/>
  <c r="F38" i="68"/>
  <c r="G38" i="68" s="1"/>
  <c r="I38" i="68" s="1"/>
  <c r="F37" i="68"/>
  <c r="G37" i="68" s="1"/>
  <c r="I37" i="68" s="1"/>
  <c r="F35" i="68"/>
  <c r="G35" i="68" s="1"/>
  <c r="I35" i="68" s="1"/>
  <c r="K35" i="68" s="1"/>
  <c r="G33" i="68"/>
  <c r="I33" i="68" s="1"/>
  <c r="F32" i="68"/>
  <c r="G32" i="68" s="1"/>
  <c r="I32" i="68" s="1"/>
  <c r="F31" i="68"/>
  <c r="G31" i="68" s="1"/>
  <c r="I31" i="68" s="1"/>
  <c r="A29" i="68"/>
  <c r="I18" i="68"/>
  <c r="J18" i="68" s="1"/>
  <c r="L18" i="68" s="1"/>
  <c r="T18" i="68" s="1"/>
  <c r="I17" i="68"/>
  <c r="J17" i="68" s="1"/>
  <c r="L17" i="68" s="1"/>
  <c r="T17" i="68" s="1"/>
  <c r="J16" i="68"/>
  <c r="I15" i="68"/>
  <c r="J15" i="68" s="1"/>
  <c r="L15" i="68" s="1"/>
  <c r="T15" i="68" s="1"/>
  <c r="I14" i="68"/>
  <c r="J14" i="68" s="1"/>
  <c r="L14" i="68" s="1"/>
  <c r="T14" i="68" s="1"/>
  <c r="I13" i="68"/>
  <c r="J13" i="68" s="1"/>
  <c r="L13" i="68" s="1"/>
  <c r="T13" i="68" s="1"/>
  <c r="I12" i="68"/>
  <c r="J12" i="68" s="1"/>
  <c r="L12" i="68" s="1"/>
  <c r="T12" i="68" s="1"/>
  <c r="I11" i="68"/>
  <c r="J11" i="68" s="1"/>
  <c r="L11" i="68" s="1"/>
  <c r="T11" i="68" s="1"/>
  <c r="I10" i="68"/>
  <c r="J10" i="68" s="1"/>
  <c r="L10" i="68" s="1"/>
  <c r="T10" i="68" s="1"/>
  <c r="I9" i="68"/>
  <c r="J9" i="68" s="1"/>
  <c r="L9" i="68" s="1"/>
  <c r="T9" i="68" s="1"/>
  <c r="I8" i="68"/>
  <c r="J8" i="68" s="1"/>
  <c r="L8" i="68" s="1"/>
  <c r="T8" i="68" s="1"/>
  <c r="F47" i="67"/>
  <c r="G47" i="67" s="1"/>
  <c r="I47" i="67" s="1"/>
  <c r="G46" i="67"/>
  <c r="I46" i="67" s="1"/>
  <c r="K46" i="67" s="1"/>
  <c r="K45" i="67"/>
  <c r="I45" i="67"/>
  <c r="K44" i="67"/>
  <c r="K43" i="67"/>
  <c r="K42" i="67"/>
  <c r="K41" i="67"/>
  <c r="F39" i="67"/>
  <c r="G39" i="67" s="1"/>
  <c r="I39" i="67" s="1"/>
  <c r="K39" i="67" s="1"/>
  <c r="F38" i="67"/>
  <c r="G38" i="67" s="1"/>
  <c r="I38" i="67" s="1"/>
  <c r="F37" i="67"/>
  <c r="G37" i="67" s="1"/>
  <c r="I37" i="67" s="1"/>
  <c r="F35" i="67"/>
  <c r="G35" i="67" s="1"/>
  <c r="I35" i="67" s="1"/>
  <c r="K35" i="67" s="1"/>
  <c r="G33" i="67"/>
  <c r="I33" i="67" s="1"/>
  <c r="F32" i="67"/>
  <c r="G32" i="67" s="1"/>
  <c r="I32" i="67" s="1"/>
  <c r="F31" i="67"/>
  <c r="G31" i="67" s="1"/>
  <c r="I31" i="67" s="1"/>
  <c r="A29" i="67"/>
  <c r="I18" i="67"/>
  <c r="J18" i="67" s="1"/>
  <c r="L18" i="67" s="1"/>
  <c r="T18" i="67" s="1"/>
  <c r="I17" i="67"/>
  <c r="J17" i="67" s="1"/>
  <c r="L17" i="67" s="1"/>
  <c r="T17" i="67" s="1"/>
  <c r="J16" i="67"/>
  <c r="I15" i="67"/>
  <c r="J15" i="67" s="1"/>
  <c r="L15" i="67" s="1"/>
  <c r="T15" i="67" s="1"/>
  <c r="I14" i="67"/>
  <c r="J14" i="67" s="1"/>
  <c r="L14" i="67" s="1"/>
  <c r="T14" i="67" s="1"/>
  <c r="I13" i="67"/>
  <c r="J13" i="67" s="1"/>
  <c r="L13" i="67" s="1"/>
  <c r="T13" i="67" s="1"/>
  <c r="I12" i="67"/>
  <c r="J12" i="67" s="1"/>
  <c r="L12" i="67" s="1"/>
  <c r="T12" i="67" s="1"/>
  <c r="I11" i="67"/>
  <c r="J11" i="67" s="1"/>
  <c r="L11" i="67" s="1"/>
  <c r="T11" i="67" s="1"/>
  <c r="I10" i="67"/>
  <c r="J10" i="67" s="1"/>
  <c r="L10" i="67" s="1"/>
  <c r="T10" i="67" s="1"/>
  <c r="I9" i="67"/>
  <c r="J9" i="67" s="1"/>
  <c r="L9" i="67" s="1"/>
  <c r="T9" i="67" s="1"/>
  <c r="I8" i="67"/>
  <c r="J8" i="67" s="1"/>
  <c r="L8" i="67" s="1"/>
  <c r="T8" i="67" s="1"/>
  <c r="F47" i="66"/>
  <c r="G47" i="66" s="1"/>
  <c r="I47" i="66" s="1"/>
  <c r="G46" i="66"/>
  <c r="I46" i="66" s="1"/>
  <c r="K46" i="66" s="1"/>
  <c r="I45" i="66"/>
  <c r="K45" i="66" s="1"/>
  <c r="K44" i="66"/>
  <c r="K43" i="66"/>
  <c r="K42" i="66"/>
  <c r="K41" i="66"/>
  <c r="F39" i="66"/>
  <c r="G39" i="66" s="1"/>
  <c r="I39" i="66" s="1"/>
  <c r="K39" i="66" s="1"/>
  <c r="F38" i="66"/>
  <c r="G38" i="66" s="1"/>
  <c r="I38" i="66" s="1"/>
  <c r="F37" i="66"/>
  <c r="G37" i="66" s="1"/>
  <c r="I37" i="66" s="1"/>
  <c r="F35" i="66"/>
  <c r="G35" i="66" s="1"/>
  <c r="I35" i="66" s="1"/>
  <c r="K35" i="66" s="1"/>
  <c r="G33" i="66"/>
  <c r="I33" i="66" s="1"/>
  <c r="F32" i="66"/>
  <c r="G32" i="66" s="1"/>
  <c r="I32" i="66" s="1"/>
  <c r="F31" i="66"/>
  <c r="G31" i="66" s="1"/>
  <c r="I31" i="66" s="1"/>
  <c r="A29" i="66"/>
  <c r="I18" i="66"/>
  <c r="J18" i="66" s="1"/>
  <c r="L18" i="66" s="1"/>
  <c r="T18" i="66" s="1"/>
  <c r="I17" i="66"/>
  <c r="J17" i="66" s="1"/>
  <c r="L17" i="66" s="1"/>
  <c r="T17" i="66" s="1"/>
  <c r="J16" i="66"/>
  <c r="I15" i="66"/>
  <c r="J15" i="66" s="1"/>
  <c r="L15" i="66" s="1"/>
  <c r="T15" i="66" s="1"/>
  <c r="I14" i="66"/>
  <c r="J14" i="66" s="1"/>
  <c r="L14" i="66" s="1"/>
  <c r="T14" i="66" s="1"/>
  <c r="I13" i="66"/>
  <c r="J13" i="66" s="1"/>
  <c r="L13" i="66" s="1"/>
  <c r="T13" i="66" s="1"/>
  <c r="I12" i="66"/>
  <c r="J12" i="66" s="1"/>
  <c r="L12" i="66" s="1"/>
  <c r="T12" i="66" s="1"/>
  <c r="I11" i="66"/>
  <c r="J11" i="66" s="1"/>
  <c r="L11" i="66" s="1"/>
  <c r="T11" i="66" s="1"/>
  <c r="I10" i="66"/>
  <c r="J10" i="66" s="1"/>
  <c r="L10" i="66" s="1"/>
  <c r="T10" i="66" s="1"/>
  <c r="I9" i="66"/>
  <c r="J9" i="66" s="1"/>
  <c r="L9" i="66" s="1"/>
  <c r="T9" i="66" s="1"/>
  <c r="I8" i="66"/>
  <c r="J8" i="66" s="1"/>
  <c r="L8" i="66" s="1"/>
  <c r="T8" i="66" s="1"/>
  <c r="F47" i="65"/>
  <c r="G47" i="65" s="1"/>
  <c r="I47" i="65" s="1"/>
  <c r="G46" i="65"/>
  <c r="I46" i="65" s="1"/>
  <c r="K46" i="65" s="1"/>
  <c r="K45" i="65"/>
  <c r="I45" i="65"/>
  <c r="K44" i="65"/>
  <c r="K43" i="65"/>
  <c r="K42" i="65"/>
  <c r="K41" i="65"/>
  <c r="F39" i="65"/>
  <c r="G39" i="65" s="1"/>
  <c r="I39" i="65" s="1"/>
  <c r="K39" i="65" s="1"/>
  <c r="F38" i="65"/>
  <c r="G38" i="65" s="1"/>
  <c r="I38" i="65" s="1"/>
  <c r="F37" i="65"/>
  <c r="G37" i="65" s="1"/>
  <c r="I37" i="65" s="1"/>
  <c r="F35" i="65"/>
  <c r="G35" i="65" s="1"/>
  <c r="I35" i="65" s="1"/>
  <c r="K35" i="65" s="1"/>
  <c r="G33" i="65"/>
  <c r="I33" i="65" s="1"/>
  <c r="F32" i="65"/>
  <c r="G32" i="65" s="1"/>
  <c r="I32" i="65" s="1"/>
  <c r="F31" i="65"/>
  <c r="G31" i="65" s="1"/>
  <c r="I31" i="65" s="1"/>
  <c r="A29" i="65"/>
  <c r="I18" i="65"/>
  <c r="J18" i="65" s="1"/>
  <c r="L18" i="65" s="1"/>
  <c r="T18" i="65" s="1"/>
  <c r="I17" i="65"/>
  <c r="J17" i="65" s="1"/>
  <c r="L17" i="65" s="1"/>
  <c r="T17" i="65" s="1"/>
  <c r="J16" i="65"/>
  <c r="I15" i="65"/>
  <c r="J15" i="65" s="1"/>
  <c r="L15" i="65" s="1"/>
  <c r="T15" i="65" s="1"/>
  <c r="I14" i="65"/>
  <c r="J14" i="65" s="1"/>
  <c r="L14" i="65" s="1"/>
  <c r="T14" i="65" s="1"/>
  <c r="I13" i="65"/>
  <c r="J13" i="65" s="1"/>
  <c r="L13" i="65" s="1"/>
  <c r="T13" i="65" s="1"/>
  <c r="I12" i="65"/>
  <c r="J12" i="65" s="1"/>
  <c r="L12" i="65" s="1"/>
  <c r="T12" i="65" s="1"/>
  <c r="I11" i="65"/>
  <c r="J11" i="65" s="1"/>
  <c r="L11" i="65" s="1"/>
  <c r="T11" i="65" s="1"/>
  <c r="I10" i="65"/>
  <c r="J10" i="65" s="1"/>
  <c r="L10" i="65" s="1"/>
  <c r="T10" i="65" s="1"/>
  <c r="I9" i="65"/>
  <c r="J9" i="65" s="1"/>
  <c r="L9" i="65" s="1"/>
  <c r="T9" i="65" s="1"/>
  <c r="I8" i="65"/>
  <c r="J8" i="65" s="1"/>
  <c r="L8" i="65" s="1"/>
  <c r="T8" i="65" s="1"/>
  <c r="F47" i="64"/>
  <c r="G47" i="64" s="1"/>
  <c r="I47" i="64" s="1"/>
  <c r="G46" i="64"/>
  <c r="I46" i="64" s="1"/>
  <c r="K46" i="64" s="1"/>
  <c r="I45" i="64"/>
  <c r="K45" i="64" s="1"/>
  <c r="K44" i="64"/>
  <c r="K43" i="64"/>
  <c r="K42" i="64"/>
  <c r="K41" i="64"/>
  <c r="F39" i="64"/>
  <c r="G39" i="64" s="1"/>
  <c r="I39" i="64" s="1"/>
  <c r="K39" i="64" s="1"/>
  <c r="F38" i="64"/>
  <c r="G38" i="64" s="1"/>
  <c r="I38" i="64" s="1"/>
  <c r="F37" i="64"/>
  <c r="G37" i="64" s="1"/>
  <c r="I37" i="64" s="1"/>
  <c r="F35" i="64"/>
  <c r="G35" i="64" s="1"/>
  <c r="I35" i="64" s="1"/>
  <c r="K35" i="64" s="1"/>
  <c r="G33" i="64"/>
  <c r="I33" i="64" s="1"/>
  <c r="F32" i="64"/>
  <c r="G32" i="64" s="1"/>
  <c r="I32" i="64" s="1"/>
  <c r="F31" i="64"/>
  <c r="G31" i="64" s="1"/>
  <c r="I31" i="64" s="1"/>
  <c r="A29" i="64"/>
  <c r="J18" i="64"/>
  <c r="L18" i="64" s="1"/>
  <c r="T18" i="64" s="1"/>
  <c r="I18" i="64"/>
  <c r="I17" i="64"/>
  <c r="J17" i="64" s="1"/>
  <c r="L17" i="64" s="1"/>
  <c r="T17" i="64" s="1"/>
  <c r="J16" i="64"/>
  <c r="I15" i="64"/>
  <c r="J15" i="64" s="1"/>
  <c r="L15" i="64" s="1"/>
  <c r="T15" i="64" s="1"/>
  <c r="I14" i="64"/>
  <c r="J14" i="64" s="1"/>
  <c r="L14" i="64" s="1"/>
  <c r="T14" i="64" s="1"/>
  <c r="I13" i="64"/>
  <c r="J13" i="64" s="1"/>
  <c r="L13" i="64" s="1"/>
  <c r="T13" i="64" s="1"/>
  <c r="I12" i="64"/>
  <c r="J12" i="64" s="1"/>
  <c r="L12" i="64" s="1"/>
  <c r="T12" i="64" s="1"/>
  <c r="I11" i="64"/>
  <c r="J11" i="64" s="1"/>
  <c r="L11" i="64" s="1"/>
  <c r="T11" i="64" s="1"/>
  <c r="I10" i="64"/>
  <c r="J10" i="64" s="1"/>
  <c r="L10" i="64" s="1"/>
  <c r="T10" i="64" s="1"/>
  <c r="J9" i="64"/>
  <c r="L9" i="64" s="1"/>
  <c r="T9" i="64" s="1"/>
  <c r="I9" i="64"/>
  <c r="I8" i="64"/>
  <c r="J8" i="64" s="1"/>
  <c r="L8" i="64" s="1"/>
  <c r="T8" i="64" s="1"/>
  <c r="F47" i="63"/>
  <c r="G47" i="63" s="1"/>
  <c r="I47" i="63" s="1"/>
  <c r="G46" i="63"/>
  <c r="I46" i="63" s="1"/>
  <c r="K46" i="63" s="1"/>
  <c r="I45" i="63"/>
  <c r="K45" i="63" s="1"/>
  <c r="K44" i="63"/>
  <c r="K43" i="63"/>
  <c r="K42" i="63"/>
  <c r="K41" i="63"/>
  <c r="F39" i="63"/>
  <c r="G39" i="63" s="1"/>
  <c r="I39" i="63" s="1"/>
  <c r="K39" i="63" s="1"/>
  <c r="F38" i="63"/>
  <c r="G38" i="63" s="1"/>
  <c r="I38" i="63" s="1"/>
  <c r="F37" i="63"/>
  <c r="G37" i="63" s="1"/>
  <c r="I37" i="63" s="1"/>
  <c r="F35" i="63"/>
  <c r="G35" i="63" s="1"/>
  <c r="I35" i="63" s="1"/>
  <c r="K35" i="63" s="1"/>
  <c r="G33" i="63"/>
  <c r="I33" i="63" s="1"/>
  <c r="F32" i="63"/>
  <c r="G32" i="63" s="1"/>
  <c r="I32" i="63" s="1"/>
  <c r="F31" i="63"/>
  <c r="G31" i="63" s="1"/>
  <c r="I31" i="63" s="1"/>
  <c r="A29" i="63"/>
  <c r="I18" i="63"/>
  <c r="J18" i="63" s="1"/>
  <c r="L18" i="63" s="1"/>
  <c r="T18" i="63" s="1"/>
  <c r="I17" i="63"/>
  <c r="J17" i="63" s="1"/>
  <c r="L17" i="63" s="1"/>
  <c r="T17" i="63" s="1"/>
  <c r="J16" i="63"/>
  <c r="I15" i="63"/>
  <c r="J15" i="63" s="1"/>
  <c r="L15" i="63" s="1"/>
  <c r="T15" i="63" s="1"/>
  <c r="I14" i="63"/>
  <c r="J14" i="63" s="1"/>
  <c r="L14" i="63" s="1"/>
  <c r="T14" i="63" s="1"/>
  <c r="I13" i="63"/>
  <c r="J13" i="63" s="1"/>
  <c r="L13" i="63" s="1"/>
  <c r="T13" i="63" s="1"/>
  <c r="I12" i="63"/>
  <c r="J12" i="63" s="1"/>
  <c r="L12" i="63" s="1"/>
  <c r="T12" i="63" s="1"/>
  <c r="I11" i="63"/>
  <c r="J11" i="63" s="1"/>
  <c r="L11" i="63" s="1"/>
  <c r="T11" i="63" s="1"/>
  <c r="I10" i="63"/>
  <c r="J10" i="63" s="1"/>
  <c r="L10" i="63" s="1"/>
  <c r="T10" i="63" s="1"/>
  <c r="I9" i="63"/>
  <c r="J9" i="63" s="1"/>
  <c r="L9" i="63" s="1"/>
  <c r="T9" i="63" s="1"/>
  <c r="I8" i="63"/>
  <c r="J8" i="63" s="1"/>
  <c r="L8" i="63" s="1"/>
  <c r="T8" i="63" s="1"/>
  <c r="F47" i="62"/>
  <c r="G47" i="62" s="1"/>
  <c r="I47" i="62" s="1"/>
  <c r="G46" i="62"/>
  <c r="I46" i="62" s="1"/>
  <c r="K46" i="62" s="1"/>
  <c r="I45" i="62"/>
  <c r="K45" i="62" s="1"/>
  <c r="K44" i="62"/>
  <c r="K43" i="62"/>
  <c r="K42" i="62"/>
  <c r="K41" i="62"/>
  <c r="F39" i="62"/>
  <c r="G39" i="62" s="1"/>
  <c r="I39" i="62" s="1"/>
  <c r="K39" i="62" s="1"/>
  <c r="F38" i="62"/>
  <c r="G38" i="62" s="1"/>
  <c r="I38" i="62" s="1"/>
  <c r="F37" i="62"/>
  <c r="G37" i="62" s="1"/>
  <c r="I37" i="62" s="1"/>
  <c r="F35" i="62"/>
  <c r="G35" i="62" s="1"/>
  <c r="I35" i="62" s="1"/>
  <c r="K35" i="62" s="1"/>
  <c r="G33" i="62"/>
  <c r="I33" i="62" s="1"/>
  <c r="F32" i="62"/>
  <c r="G32" i="62" s="1"/>
  <c r="I32" i="62" s="1"/>
  <c r="F31" i="62"/>
  <c r="G31" i="62" s="1"/>
  <c r="I31" i="62" s="1"/>
  <c r="A29" i="62"/>
  <c r="I18" i="62"/>
  <c r="J18" i="62" s="1"/>
  <c r="L18" i="62" s="1"/>
  <c r="T18" i="62" s="1"/>
  <c r="I17" i="62"/>
  <c r="J17" i="62" s="1"/>
  <c r="L17" i="62" s="1"/>
  <c r="T17" i="62" s="1"/>
  <c r="J16" i="62"/>
  <c r="I15" i="62"/>
  <c r="J15" i="62" s="1"/>
  <c r="L15" i="62" s="1"/>
  <c r="T15" i="62" s="1"/>
  <c r="I14" i="62"/>
  <c r="J14" i="62" s="1"/>
  <c r="L14" i="62" s="1"/>
  <c r="T14" i="62" s="1"/>
  <c r="I13" i="62"/>
  <c r="J13" i="62" s="1"/>
  <c r="L13" i="62" s="1"/>
  <c r="T13" i="62" s="1"/>
  <c r="I12" i="62"/>
  <c r="J12" i="62" s="1"/>
  <c r="L12" i="62" s="1"/>
  <c r="T12" i="62" s="1"/>
  <c r="I11" i="62"/>
  <c r="J11" i="62" s="1"/>
  <c r="L11" i="62" s="1"/>
  <c r="T11" i="62" s="1"/>
  <c r="I10" i="62"/>
  <c r="J10" i="62" s="1"/>
  <c r="L10" i="62" s="1"/>
  <c r="T10" i="62" s="1"/>
  <c r="I9" i="62"/>
  <c r="J9" i="62" s="1"/>
  <c r="L9" i="62" s="1"/>
  <c r="T9" i="62" s="1"/>
  <c r="I8" i="62"/>
  <c r="J8" i="62" s="1"/>
  <c r="L8" i="62" s="1"/>
  <c r="T8" i="62" s="1"/>
  <c r="F47" i="61"/>
  <c r="G47" i="61" s="1"/>
  <c r="I47" i="61" s="1"/>
  <c r="G46" i="61"/>
  <c r="I46" i="61" s="1"/>
  <c r="K46" i="61" s="1"/>
  <c r="I45" i="61"/>
  <c r="K45" i="61" s="1"/>
  <c r="K44" i="61"/>
  <c r="K43" i="61"/>
  <c r="K42" i="61"/>
  <c r="K41" i="61"/>
  <c r="F39" i="61"/>
  <c r="G39" i="61" s="1"/>
  <c r="I39" i="61" s="1"/>
  <c r="K39" i="61" s="1"/>
  <c r="F38" i="61"/>
  <c r="G38" i="61" s="1"/>
  <c r="I38" i="61" s="1"/>
  <c r="F37" i="61"/>
  <c r="G37" i="61" s="1"/>
  <c r="I37" i="61" s="1"/>
  <c r="F35" i="61"/>
  <c r="G35" i="61" s="1"/>
  <c r="I35" i="61" s="1"/>
  <c r="K35" i="61" s="1"/>
  <c r="G33" i="61"/>
  <c r="I33" i="61" s="1"/>
  <c r="F32" i="61"/>
  <c r="G32" i="61" s="1"/>
  <c r="I32" i="61" s="1"/>
  <c r="F31" i="61"/>
  <c r="G31" i="61" s="1"/>
  <c r="I31" i="61" s="1"/>
  <c r="A29" i="61"/>
  <c r="I18" i="61"/>
  <c r="J18" i="61" s="1"/>
  <c r="L18" i="61" s="1"/>
  <c r="T18" i="61" s="1"/>
  <c r="I17" i="61"/>
  <c r="J17" i="61" s="1"/>
  <c r="L17" i="61" s="1"/>
  <c r="T17" i="61" s="1"/>
  <c r="J16" i="61"/>
  <c r="I15" i="61"/>
  <c r="J15" i="61" s="1"/>
  <c r="L15" i="61" s="1"/>
  <c r="T15" i="61" s="1"/>
  <c r="I14" i="61"/>
  <c r="J14" i="61" s="1"/>
  <c r="L14" i="61" s="1"/>
  <c r="T14" i="61" s="1"/>
  <c r="I13" i="61"/>
  <c r="J13" i="61" s="1"/>
  <c r="L13" i="61" s="1"/>
  <c r="T13" i="61" s="1"/>
  <c r="I12" i="61"/>
  <c r="J12" i="61" s="1"/>
  <c r="L12" i="61" s="1"/>
  <c r="T12" i="61" s="1"/>
  <c r="I11" i="61"/>
  <c r="J11" i="61" s="1"/>
  <c r="L11" i="61" s="1"/>
  <c r="T11" i="61" s="1"/>
  <c r="I10" i="61"/>
  <c r="J10" i="61" s="1"/>
  <c r="L10" i="61" s="1"/>
  <c r="T10" i="61" s="1"/>
  <c r="I9" i="61"/>
  <c r="J9" i="61" s="1"/>
  <c r="L9" i="61" s="1"/>
  <c r="T9" i="61" s="1"/>
  <c r="I8" i="61"/>
  <c r="J8" i="61" s="1"/>
  <c r="L8" i="61" s="1"/>
  <c r="T8" i="61" s="1"/>
  <c r="F47" i="59"/>
  <c r="G47" i="59" s="1"/>
  <c r="I47" i="59" s="1"/>
  <c r="G46" i="59"/>
  <c r="I46" i="59" s="1"/>
  <c r="K46" i="59" s="1"/>
  <c r="I45" i="59"/>
  <c r="K45" i="59" s="1"/>
  <c r="K44" i="59"/>
  <c r="K43" i="59"/>
  <c r="K42" i="59"/>
  <c r="K41" i="59"/>
  <c r="F39" i="59"/>
  <c r="G39" i="59" s="1"/>
  <c r="I39" i="59" s="1"/>
  <c r="K39" i="59" s="1"/>
  <c r="F38" i="59"/>
  <c r="G38" i="59" s="1"/>
  <c r="I38" i="59" s="1"/>
  <c r="F37" i="59"/>
  <c r="G37" i="59" s="1"/>
  <c r="I37" i="59" s="1"/>
  <c r="F35" i="59"/>
  <c r="G35" i="59" s="1"/>
  <c r="I35" i="59" s="1"/>
  <c r="K35" i="59" s="1"/>
  <c r="G33" i="59"/>
  <c r="I33" i="59" s="1"/>
  <c r="F32" i="59"/>
  <c r="G32" i="59" s="1"/>
  <c r="I32" i="59" s="1"/>
  <c r="F31" i="59"/>
  <c r="G31" i="59" s="1"/>
  <c r="I31" i="59" s="1"/>
  <c r="A29" i="59"/>
  <c r="I18" i="59"/>
  <c r="J18" i="59" s="1"/>
  <c r="L18" i="59" s="1"/>
  <c r="T18" i="59" s="1"/>
  <c r="I17" i="59"/>
  <c r="J17" i="59" s="1"/>
  <c r="L17" i="59" s="1"/>
  <c r="T17" i="59" s="1"/>
  <c r="J16" i="59"/>
  <c r="I15" i="59"/>
  <c r="J15" i="59" s="1"/>
  <c r="L15" i="59" s="1"/>
  <c r="T15" i="59" s="1"/>
  <c r="I14" i="59"/>
  <c r="J14" i="59" s="1"/>
  <c r="L14" i="59" s="1"/>
  <c r="T14" i="59" s="1"/>
  <c r="I13" i="59"/>
  <c r="J13" i="59" s="1"/>
  <c r="L13" i="59" s="1"/>
  <c r="T13" i="59" s="1"/>
  <c r="I12" i="59"/>
  <c r="J12" i="59" s="1"/>
  <c r="L12" i="59" s="1"/>
  <c r="T12" i="59" s="1"/>
  <c r="I11" i="59"/>
  <c r="J11" i="59" s="1"/>
  <c r="L11" i="59" s="1"/>
  <c r="T11" i="59" s="1"/>
  <c r="I10" i="59"/>
  <c r="J10" i="59" s="1"/>
  <c r="L10" i="59" s="1"/>
  <c r="T10" i="59" s="1"/>
  <c r="I9" i="59"/>
  <c r="J9" i="59" s="1"/>
  <c r="L9" i="59" s="1"/>
  <c r="T9" i="59" s="1"/>
  <c r="I8" i="59"/>
  <c r="J8" i="59" s="1"/>
  <c r="L8" i="59" s="1"/>
  <c r="T8" i="59" s="1"/>
  <c r="F47" i="60"/>
  <c r="G47" i="60" s="1"/>
  <c r="I47" i="60" s="1"/>
  <c r="G46" i="60"/>
  <c r="I46" i="60" s="1"/>
  <c r="K46" i="60" s="1"/>
  <c r="I45" i="60"/>
  <c r="K45" i="60" s="1"/>
  <c r="K44" i="60"/>
  <c r="K43" i="60"/>
  <c r="K42" i="60"/>
  <c r="K41" i="60"/>
  <c r="F39" i="60"/>
  <c r="G39" i="60" s="1"/>
  <c r="I39" i="60" s="1"/>
  <c r="K39" i="60" s="1"/>
  <c r="F38" i="60"/>
  <c r="G38" i="60" s="1"/>
  <c r="I38" i="60" s="1"/>
  <c r="F37" i="60"/>
  <c r="G37" i="60" s="1"/>
  <c r="I37" i="60" s="1"/>
  <c r="F35" i="60"/>
  <c r="G35" i="60" s="1"/>
  <c r="I35" i="60" s="1"/>
  <c r="K35" i="60" s="1"/>
  <c r="G33" i="60"/>
  <c r="I33" i="60" s="1"/>
  <c r="F32" i="60"/>
  <c r="G32" i="60" s="1"/>
  <c r="I32" i="60" s="1"/>
  <c r="F31" i="60"/>
  <c r="G31" i="60" s="1"/>
  <c r="I31" i="60" s="1"/>
  <c r="A29" i="60"/>
  <c r="I18" i="60"/>
  <c r="J18" i="60" s="1"/>
  <c r="L18" i="60" s="1"/>
  <c r="T18" i="60" s="1"/>
  <c r="I17" i="60"/>
  <c r="J17" i="60" s="1"/>
  <c r="L17" i="60" s="1"/>
  <c r="T17" i="60" s="1"/>
  <c r="J16" i="60"/>
  <c r="I15" i="60"/>
  <c r="J15" i="60" s="1"/>
  <c r="L15" i="60" s="1"/>
  <c r="T15" i="60" s="1"/>
  <c r="I14" i="60"/>
  <c r="J14" i="60" s="1"/>
  <c r="L14" i="60" s="1"/>
  <c r="T14" i="60" s="1"/>
  <c r="I13" i="60"/>
  <c r="J13" i="60" s="1"/>
  <c r="L13" i="60" s="1"/>
  <c r="T13" i="60" s="1"/>
  <c r="I12" i="60"/>
  <c r="J12" i="60" s="1"/>
  <c r="L12" i="60" s="1"/>
  <c r="T12" i="60" s="1"/>
  <c r="I11" i="60"/>
  <c r="J11" i="60" s="1"/>
  <c r="L11" i="60" s="1"/>
  <c r="T11" i="60" s="1"/>
  <c r="I10" i="60"/>
  <c r="J10" i="60" s="1"/>
  <c r="L10" i="60" s="1"/>
  <c r="T10" i="60" s="1"/>
  <c r="I9" i="60"/>
  <c r="J9" i="60" s="1"/>
  <c r="L9" i="60" s="1"/>
  <c r="T9" i="60" s="1"/>
  <c r="I8" i="60"/>
  <c r="J8" i="60" s="1"/>
  <c r="L8" i="60" s="1"/>
  <c r="T8" i="60" s="1"/>
  <c r="O48" i="77" l="1"/>
  <c r="O48" i="86"/>
  <c r="O48" i="104"/>
  <c r="O48" i="99"/>
  <c r="K111" i="19"/>
  <c r="K86" i="19"/>
  <c r="K88" i="19"/>
  <c r="K87" i="19"/>
  <c r="O48" i="100"/>
  <c r="K113" i="19"/>
  <c r="K112" i="19"/>
  <c r="O48" i="92"/>
  <c r="K104" i="19"/>
  <c r="K82" i="19"/>
  <c r="K81" i="19"/>
  <c r="O48" i="81"/>
  <c r="K89" i="19"/>
  <c r="O48" i="89"/>
  <c r="K98" i="19"/>
  <c r="O48" i="105"/>
  <c r="K115" i="19"/>
  <c r="O48" i="96"/>
  <c r="K107" i="19"/>
  <c r="K48" i="59"/>
  <c r="O48" i="74"/>
  <c r="K79" i="19"/>
  <c r="O48" i="82"/>
  <c r="K90" i="19"/>
  <c r="K119" i="19"/>
  <c r="O48" i="110"/>
  <c r="K128" i="19"/>
  <c r="O48" i="108"/>
  <c r="K123" i="19"/>
  <c r="K122" i="19"/>
  <c r="K110" i="19"/>
  <c r="K99" i="19"/>
  <c r="K100" i="19"/>
  <c r="K101" i="19"/>
  <c r="K92" i="19"/>
  <c r="O48" i="83"/>
  <c r="O48" i="79"/>
  <c r="J31" i="73"/>
  <c r="J48" i="73" s="1"/>
  <c r="T19" i="73"/>
  <c r="J78" i="19" s="1"/>
  <c r="K48" i="73"/>
  <c r="K48" i="72"/>
  <c r="T19" i="72"/>
  <c r="J77" i="19" s="1"/>
  <c r="J31" i="72"/>
  <c r="J48" i="72" s="1"/>
  <c r="L48" i="72" s="1"/>
  <c r="T19" i="71"/>
  <c r="J76" i="19" s="1"/>
  <c r="J31" i="71"/>
  <c r="J48" i="71" s="1"/>
  <c r="K48" i="71"/>
  <c r="T19" i="70"/>
  <c r="J75" i="19" s="1"/>
  <c r="K48" i="70"/>
  <c r="J31" i="70"/>
  <c r="J48" i="70" s="1"/>
  <c r="J31" i="69"/>
  <c r="J48" i="69" s="1"/>
  <c r="K48" i="69"/>
  <c r="T19" i="69"/>
  <c r="J74" i="19" s="1"/>
  <c r="J31" i="68"/>
  <c r="J48" i="68" s="1"/>
  <c r="T19" i="68"/>
  <c r="J52" i="19" s="1"/>
  <c r="K48" i="68"/>
  <c r="L48" i="68" s="1"/>
  <c r="J31" i="67"/>
  <c r="J48" i="67" s="1"/>
  <c r="K48" i="67"/>
  <c r="T19" i="67"/>
  <c r="J73" i="19" s="1"/>
  <c r="T19" i="66"/>
  <c r="J72" i="19" s="1"/>
  <c r="J31" i="66"/>
  <c r="J48" i="66" s="1"/>
  <c r="L48" i="66" s="1"/>
  <c r="K48" i="66"/>
  <c r="J31" i="65"/>
  <c r="J48" i="65" s="1"/>
  <c r="T19" i="65"/>
  <c r="J71" i="19" s="1"/>
  <c r="K48" i="65"/>
  <c r="J31" i="64"/>
  <c r="J48" i="64" s="1"/>
  <c r="K48" i="64"/>
  <c r="L48" i="64" s="1"/>
  <c r="T19" i="64"/>
  <c r="J70" i="19" s="1"/>
  <c r="J31" i="63"/>
  <c r="J48" i="63" s="1"/>
  <c r="T19" i="63"/>
  <c r="J69" i="19" s="1"/>
  <c r="K48" i="63"/>
  <c r="L48" i="63" s="1"/>
  <c r="T19" i="62"/>
  <c r="J31" i="62"/>
  <c r="J48" i="62" s="1"/>
  <c r="K48" i="62"/>
  <c r="K48" i="61"/>
  <c r="T19" i="61"/>
  <c r="J68" i="19" s="1"/>
  <c r="J31" i="61"/>
  <c r="J48" i="61" s="1"/>
  <c r="T19" i="59"/>
  <c r="J67" i="19" s="1"/>
  <c r="J31" i="59"/>
  <c r="J48" i="59" s="1"/>
  <c r="J31" i="60"/>
  <c r="J48" i="60" s="1"/>
  <c r="T19" i="60"/>
  <c r="J66" i="19" s="1"/>
  <c r="K48" i="60"/>
  <c r="F47" i="58"/>
  <c r="G47" i="58" s="1"/>
  <c r="I47" i="58" s="1"/>
  <c r="G46" i="58"/>
  <c r="I46" i="58" s="1"/>
  <c r="K46" i="58" s="1"/>
  <c r="I45" i="58"/>
  <c r="K45" i="58" s="1"/>
  <c r="K44" i="58"/>
  <c r="K43" i="58"/>
  <c r="K42" i="58"/>
  <c r="K41" i="58"/>
  <c r="F39" i="58"/>
  <c r="G39" i="58" s="1"/>
  <c r="I39" i="58" s="1"/>
  <c r="K39" i="58" s="1"/>
  <c r="F38" i="58"/>
  <c r="G38" i="58" s="1"/>
  <c r="I38" i="58" s="1"/>
  <c r="F37" i="58"/>
  <c r="G37" i="58" s="1"/>
  <c r="I37" i="58" s="1"/>
  <c r="F35" i="58"/>
  <c r="G35" i="58" s="1"/>
  <c r="I35" i="58" s="1"/>
  <c r="K35" i="58" s="1"/>
  <c r="G33" i="58"/>
  <c r="I33" i="58" s="1"/>
  <c r="F32" i="58"/>
  <c r="G32" i="58" s="1"/>
  <c r="I32" i="58" s="1"/>
  <c r="F31" i="58"/>
  <c r="G31" i="58" s="1"/>
  <c r="I31" i="58" s="1"/>
  <c r="A29" i="58"/>
  <c r="I18" i="58"/>
  <c r="J18" i="58" s="1"/>
  <c r="L18" i="58" s="1"/>
  <c r="T18" i="58" s="1"/>
  <c r="I17" i="58"/>
  <c r="J17" i="58" s="1"/>
  <c r="L17" i="58" s="1"/>
  <c r="T17" i="58" s="1"/>
  <c r="J16" i="58"/>
  <c r="I15" i="58"/>
  <c r="J15" i="58" s="1"/>
  <c r="L15" i="58" s="1"/>
  <c r="T15" i="58" s="1"/>
  <c r="I14" i="58"/>
  <c r="J14" i="58" s="1"/>
  <c r="L14" i="58" s="1"/>
  <c r="T14" i="58" s="1"/>
  <c r="I13" i="58"/>
  <c r="J13" i="58" s="1"/>
  <c r="L13" i="58" s="1"/>
  <c r="T13" i="58" s="1"/>
  <c r="I12" i="58"/>
  <c r="J12" i="58" s="1"/>
  <c r="L12" i="58" s="1"/>
  <c r="T12" i="58" s="1"/>
  <c r="I11" i="58"/>
  <c r="J11" i="58" s="1"/>
  <c r="L11" i="58" s="1"/>
  <c r="T11" i="58" s="1"/>
  <c r="I10" i="58"/>
  <c r="J10" i="58" s="1"/>
  <c r="L10" i="58" s="1"/>
  <c r="T10" i="58" s="1"/>
  <c r="I9" i="58"/>
  <c r="J9" i="58" s="1"/>
  <c r="L9" i="58" s="1"/>
  <c r="T9" i="58" s="1"/>
  <c r="I8" i="58"/>
  <c r="J8" i="58" s="1"/>
  <c r="L8" i="58" s="1"/>
  <c r="T8" i="58" s="1"/>
  <c r="F47" i="57"/>
  <c r="G47" i="57" s="1"/>
  <c r="I47" i="57" s="1"/>
  <c r="I46" i="57"/>
  <c r="K46" i="57" s="1"/>
  <c r="G46" i="57"/>
  <c r="I45" i="57"/>
  <c r="K45" i="57" s="1"/>
  <c r="K44" i="57"/>
  <c r="K43" i="57"/>
  <c r="K42" i="57"/>
  <c r="K41" i="57"/>
  <c r="F39" i="57"/>
  <c r="G39" i="57" s="1"/>
  <c r="I39" i="57" s="1"/>
  <c r="K39" i="57" s="1"/>
  <c r="F38" i="57"/>
  <c r="G38" i="57" s="1"/>
  <c r="I38" i="57" s="1"/>
  <c r="F37" i="57"/>
  <c r="G37" i="57" s="1"/>
  <c r="I37" i="57" s="1"/>
  <c r="G35" i="57"/>
  <c r="I35" i="57" s="1"/>
  <c r="K35" i="57" s="1"/>
  <c r="F35" i="57"/>
  <c r="I33" i="57"/>
  <c r="G33" i="57"/>
  <c r="F32" i="57"/>
  <c r="G32" i="57" s="1"/>
  <c r="I32" i="57" s="1"/>
  <c r="F31" i="57"/>
  <c r="G31" i="57" s="1"/>
  <c r="I31" i="57" s="1"/>
  <c r="A29" i="57"/>
  <c r="I18" i="57"/>
  <c r="J18" i="57" s="1"/>
  <c r="L18" i="57" s="1"/>
  <c r="T18" i="57" s="1"/>
  <c r="I17" i="57"/>
  <c r="J17" i="57" s="1"/>
  <c r="L17" i="57" s="1"/>
  <c r="T17" i="57" s="1"/>
  <c r="J16" i="57"/>
  <c r="J15" i="57"/>
  <c r="L15" i="57" s="1"/>
  <c r="T15" i="57" s="1"/>
  <c r="I15" i="57"/>
  <c r="I14" i="57"/>
  <c r="J14" i="57" s="1"/>
  <c r="L14" i="57" s="1"/>
  <c r="T14" i="57" s="1"/>
  <c r="I13" i="57"/>
  <c r="J13" i="57" s="1"/>
  <c r="L13" i="57" s="1"/>
  <c r="T13" i="57" s="1"/>
  <c r="I12" i="57"/>
  <c r="J12" i="57" s="1"/>
  <c r="L12" i="57" s="1"/>
  <c r="T12" i="57" s="1"/>
  <c r="I11" i="57"/>
  <c r="J11" i="57" s="1"/>
  <c r="L11" i="57" s="1"/>
  <c r="T11" i="57" s="1"/>
  <c r="J10" i="57"/>
  <c r="L10" i="57" s="1"/>
  <c r="T10" i="57" s="1"/>
  <c r="I10" i="57"/>
  <c r="I9" i="57"/>
  <c r="J9" i="57" s="1"/>
  <c r="L9" i="57" s="1"/>
  <c r="T9" i="57" s="1"/>
  <c r="I8" i="57"/>
  <c r="J8" i="57" s="1"/>
  <c r="L8" i="57" s="1"/>
  <c r="T8" i="57" s="1"/>
  <c r="F47" i="56"/>
  <c r="G47" i="56" s="1"/>
  <c r="I47" i="56" s="1"/>
  <c r="G46" i="56"/>
  <c r="I46" i="56" s="1"/>
  <c r="K46" i="56" s="1"/>
  <c r="I45" i="56"/>
  <c r="K45" i="56" s="1"/>
  <c r="K44" i="56"/>
  <c r="K43" i="56"/>
  <c r="K42" i="56"/>
  <c r="K41" i="56"/>
  <c r="F39" i="56"/>
  <c r="G39" i="56" s="1"/>
  <c r="I39" i="56" s="1"/>
  <c r="K39" i="56" s="1"/>
  <c r="F38" i="56"/>
  <c r="G38" i="56" s="1"/>
  <c r="I38" i="56" s="1"/>
  <c r="F37" i="56"/>
  <c r="G37" i="56" s="1"/>
  <c r="I37" i="56" s="1"/>
  <c r="F35" i="56"/>
  <c r="G35" i="56" s="1"/>
  <c r="I35" i="56" s="1"/>
  <c r="K35" i="56" s="1"/>
  <c r="G33" i="56"/>
  <c r="I33" i="56" s="1"/>
  <c r="F32" i="56"/>
  <c r="G32" i="56" s="1"/>
  <c r="I32" i="56" s="1"/>
  <c r="F31" i="56"/>
  <c r="G31" i="56" s="1"/>
  <c r="I31" i="56" s="1"/>
  <c r="A29" i="56"/>
  <c r="I18" i="56"/>
  <c r="J18" i="56" s="1"/>
  <c r="L18" i="56" s="1"/>
  <c r="T18" i="56" s="1"/>
  <c r="I17" i="56"/>
  <c r="J17" i="56" s="1"/>
  <c r="L17" i="56" s="1"/>
  <c r="T17" i="56" s="1"/>
  <c r="J16" i="56"/>
  <c r="I15" i="56"/>
  <c r="J15" i="56" s="1"/>
  <c r="L15" i="56" s="1"/>
  <c r="T15" i="56" s="1"/>
  <c r="I14" i="56"/>
  <c r="J14" i="56" s="1"/>
  <c r="L14" i="56" s="1"/>
  <c r="T14" i="56" s="1"/>
  <c r="I13" i="56"/>
  <c r="J13" i="56" s="1"/>
  <c r="L13" i="56" s="1"/>
  <c r="T13" i="56" s="1"/>
  <c r="I12" i="56"/>
  <c r="J12" i="56" s="1"/>
  <c r="L12" i="56" s="1"/>
  <c r="T12" i="56" s="1"/>
  <c r="I11" i="56"/>
  <c r="J11" i="56" s="1"/>
  <c r="L11" i="56" s="1"/>
  <c r="T11" i="56" s="1"/>
  <c r="I10" i="56"/>
  <c r="J10" i="56" s="1"/>
  <c r="L10" i="56" s="1"/>
  <c r="T10" i="56" s="1"/>
  <c r="I9" i="56"/>
  <c r="J9" i="56" s="1"/>
  <c r="L9" i="56" s="1"/>
  <c r="T9" i="56" s="1"/>
  <c r="I8" i="56"/>
  <c r="J8" i="56" s="1"/>
  <c r="L8" i="56" s="1"/>
  <c r="T8" i="56" s="1"/>
  <c r="F47" i="55"/>
  <c r="G47" i="55" s="1"/>
  <c r="I47" i="55" s="1"/>
  <c r="G46" i="55"/>
  <c r="I46" i="55" s="1"/>
  <c r="K46" i="55" s="1"/>
  <c r="K45" i="55"/>
  <c r="I45" i="55"/>
  <c r="K44" i="55"/>
  <c r="K43" i="55"/>
  <c r="K42" i="55"/>
  <c r="K41" i="55"/>
  <c r="G39" i="55"/>
  <c r="I39" i="55" s="1"/>
  <c r="K39" i="55" s="1"/>
  <c r="F39" i="55"/>
  <c r="F38" i="55"/>
  <c r="G38" i="55" s="1"/>
  <c r="I38" i="55" s="1"/>
  <c r="F37" i="55"/>
  <c r="G37" i="55" s="1"/>
  <c r="I37" i="55" s="1"/>
  <c r="F35" i="55"/>
  <c r="G35" i="55" s="1"/>
  <c r="I35" i="55" s="1"/>
  <c r="K35" i="55" s="1"/>
  <c r="G33" i="55"/>
  <c r="I33" i="55" s="1"/>
  <c r="F32" i="55"/>
  <c r="G32" i="55" s="1"/>
  <c r="I32" i="55" s="1"/>
  <c r="F31" i="55"/>
  <c r="G31" i="55" s="1"/>
  <c r="I31" i="55" s="1"/>
  <c r="A29" i="55"/>
  <c r="I18" i="55"/>
  <c r="J18" i="55" s="1"/>
  <c r="L18" i="55" s="1"/>
  <c r="T18" i="55" s="1"/>
  <c r="I17" i="55"/>
  <c r="J17" i="55" s="1"/>
  <c r="L17" i="55" s="1"/>
  <c r="T17" i="55" s="1"/>
  <c r="J16" i="55"/>
  <c r="I15" i="55"/>
  <c r="J15" i="55" s="1"/>
  <c r="L15" i="55" s="1"/>
  <c r="T15" i="55" s="1"/>
  <c r="I14" i="55"/>
  <c r="J14" i="55" s="1"/>
  <c r="L14" i="55" s="1"/>
  <c r="T14" i="55" s="1"/>
  <c r="I13" i="55"/>
  <c r="J13" i="55" s="1"/>
  <c r="L13" i="55" s="1"/>
  <c r="T13" i="55" s="1"/>
  <c r="I12" i="55"/>
  <c r="J12" i="55" s="1"/>
  <c r="L12" i="55" s="1"/>
  <c r="T12" i="55" s="1"/>
  <c r="I11" i="55"/>
  <c r="J11" i="55" s="1"/>
  <c r="L11" i="55" s="1"/>
  <c r="T11" i="55" s="1"/>
  <c r="I10" i="55"/>
  <c r="J10" i="55" s="1"/>
  <c r="L10" i="55" s="1"/>
  <c r="T10" i="55" s="1"/>
  <c r="I9" i="55"/>
  <c r="J9" i="55" s="1"/>
  <c r="L9" i="55" s="1"/>
  <c r="T9" i="55" s="1"/>
  <c r="I8" i="55"/>
  <c r="J8" i="55" s="1"/>
  <c r="L8" i="55" s="1"/>
  <c r="T8" i="55" s="1"/>
  <c r="F47" i="54"/>
  <c r="G47" i="54" s="1"/>
  <c r="I47" i="54" s="1"/>
  <c r="G46" i="54"/>
  <c r="I46" i="54" s="1"/>
  <c r="K46" i="54" s="1"/>
  <c r="K45" i="54"/>
  <c r="I45" i="54"/>
  <c r="K44" i="54"/>
  <c r="K43" i="54"/>
  <c r="K42" i="54"/>
  <c r="K41" i="54"/>
  <c r="F39" i="54"/>
  <c r="G39" i="54" s="1"/>
  <c r="I39" i="54" s="1"/>
  <c r="K39" i="54" s="1"/>
  <c r="F38" i="54"/>
  <c r="G38" i="54" s="1"/>
  <c r="I38" i="54" s="1"/>
  <c r="F37" i="54"/>
  <c r="G37" i="54" s="1"/>
  <c r="I37" i="54" s="1"/>
  <c r="F35" i="54"/>
  <c r="G35" i="54" s="1"/>
  <c r="I35" i="54" s="1"/>
  <c r="K35" i="54" s="1"/>
  <c r="G33" i="54"/>
  <c r="I33" i="54" s="1"/>
  <c r="F32" i="54"/>
  <c r="G32" i="54" s="1"/>
  <c r="I32" i="54" s="1"/>
  <c r="F31" i="54"/>
  <c r="G31" i="54" s="1"/>
  <c r="I31" i="54" s="1"/>
  <c r="A29" i="54"/>
  <c r="J18" i="54"/>
  <c r="L18" i="54" s="1"/>
  <c r="T18" i="54" s="1"/>
  <c r="I18" i="54"/>
  <c r="I17" i="54"/>
  <c r="J17" i="54" s="1"/>
  <c r="L17" i="54" s="1"/>
  <c r="T17" i="54" s="1"/>
  <c r="J16" i="54"/>
  <c r="I15" i="54"/>
  <c r="J15" i="54" s="1"/>
  <c r="L15" i="54" s="1"/>
  <c r="T15" i="54" s="1"/>
  <c r="I14" i="54"/>
  <c r="J14" i="54" s="1"/>
  <c r="L14" i="54" s="1"/>
  <c r="T14" i="54" s="1"/>
  <c r="I13" i="54"/>
  <c r="J13" i="54" s="1"/>
  <c r="L13" i="54" s="1"/>
  <c r="T13" i="54" s="1"/>
  <c r="I12" i="54"/>
  <c r="J12" i="54" s="1"/>
  <c r="L12" i="54" s="1"/>
  <c r="T12" i="54" s="1"/>
  <c r="I11" i="54"/>
  <c r="J11" i="54" s="1"/>
  <c r="L11" i="54" s="1"/>
  <c r="T11" i="54" s="1"/>
  <c r="I10" i="54"/>
  <c r="J10" i="54" s="1"/>
  <c r="L10" i="54" s="1"/>
  <c r="T10" i="54" s="1"/>
  <c r="I9" i="54"/>
  <c r="J9" i="54" s="1"/>
  <c r="L9" i="54" s="1"/>
  <c r="T9" i="54" s="1"/>
  <c r="I8" i="54"/>
  <c r="J8" i="54" s="1"/>
  <c r="L8" i="54" s="1"/>
  <c r="T8" i="54" s="1"/>
  <c r="F47" i="53"/>
  <c r="G47" i="53" s="1"/>
  <c r="I47" i="53" s="1"/>
  <c r="G46" i="53"/>
  <c r="I46" i="53" s="1"/>
  <c r="K46" i="53" s="1"/>
  <c r="I45" i="53"/>
  <c r="K45" i="53" s="1"/>
  <c r="K44" i="53"/>
  <c r="K43" i="53"/>
  <c r="K42" i="53"/>
  <c r="K41" i="53"/>
  <c r="F39" i="53"/>
  <c r="G39" i="53" s="1"/>
  <c r="I39" i="53" s="1"/>
  <c r="K39" i="53" s="1"/>
  <c r="F38" i="53"/>
  <c r="G38" i="53" s="1"/>
  <c r="I38" i="53" s="1"/>
  <c r="F37" i="53"/>
  <c r="G37" i="53" s="1"/>
  <c r="I37" i="53" s="1"/>
  <c r="F35" i="53"/>
  <c r="G35" i="53" s="1"/>
  <c r="I35" i="53" s="1"/>
  <c r="K35" i="53" s="1"/>
  <c r="G33" i="53"/>
  <c r="I33" i="53" s="1"/>
  <c r="F32" i="53"/>
  <c r="G32" i="53" s="1"/>
  <c r="I32" i="53" s="1"/>
  <c r="F31" i="53"/>
  <c r="G31" i="53" s="1"/>
  <c r="I31" i="53" s="1"/>
  <c r="A29" i="53"/>
  <c r="I18" i="53"/>
  <c r="J18" i="53" s="1"/>
  <c r="L18" i="53" s="1"/>
  <c r="T18" i="53" s="1"/>
  <c r="I17" i="53"/>
  <c r="J17" i="53" s="1"/>
  <c r="L17" i="53" s="1"/>
  <c r="T17" i="53" s="1"/>
  <c r="J16" i="53"/>
  <c r="I15" i="53"/>
  <c r="J15" i="53" s="1"/>
  <c r="L15" i="53" s="1"/>
  <c r="T15" i="53" s="1"/>
  <c r="I14" i="53"/>
  <c r="J14" i="53" s="1"/>
  <c r="L14" i="53" s="1"/>
  <c r="T14" i="53" s="1"/>
  <c r="I13" i="53"/>
  <c r="J13" i="53" s="1"/>
  <c r="L13" i="53" s="1"/>
  <c r="T13" i="53" s="1"/>
  <c r="I12" i="53"/>
  <c r="J12" i="53" s="1"/>
  <c r="L12" i="53" s="1"/>
  <c r="T12" i="53" s="1"/>
  <c r="I11" i="53"/>
  <c r="J11" i="53" s="1"/>
  <c r="L11" i="53" s="1"/>
  <c r="T11" i="53" s="1"/>
  <c r="I10" i="53"/>
  <c r="J10" i="53" s="1"/>
  <c r="L10" i="53" s="1"/>
  <c r="T10" i="53" s="1"/>
  <c r="I9" i="53"/>
  <c r="J9" i="53" s="1"/>
  <c r="L9" i="53" s="1"/>
  <c r="T9" i="53" s="1"/>
  <c r="I8" i="53"/>
  <c r="J8" i="53" s="1"/>
  <c r="L8" i="53" s="1"/>
  <c r="T8" i="53" s="1"/>
  <c r="F47" i="52"/>
  <c r="G47" i="52" s="1"/>
  <c r="I47" i="52" s="1"/>
  <c r="G46" i="52"/>
  <c r="I46" i="52" s="1"/>
  <c r="K46" i="52" s="1"/>
  <c r="K45" i="52"/>
  <c r="I45" i="52"/>
  <c r="K44" i="52"/>
  <c r="K43" i="52"/>
  <c r="K42" i="52"/>
  <c r="K41" i="52"/>
  <c r="F39" i="52"/>
  <c r="G39" i="52" s="1"/>
  <c r="I39" i="52" s="1"/>
  <c r="K39" i="52" s="1"/>
  <c r="F38" i="52"/>
  <c r="G38" i="52" s="1"/>
  <c r="I38" i="52" s="1"/>
  <c r="F37" i="52"/>
  <c r="G37" i="52" s="1"/>
  <c r="I37" i="52" s="1"/>
  <c r="F35" i="52"/>
  <c r="G35" i="52" s="1"/>
  <c r="I35" i="52" s="1"/>
  <c r="K35" i="52" s="1"/>
  <c r="G33" i="52"/>
  <c r="I33" i="52" s="1"/>
  <c r="F32" i="52"/>
  <c r="G32" i="52" s="1"/>
  <c r="I32" i="52" s="1"/>
  <c r="F31" i="52"/>
  <c r="G31" i="52" s="1"/>
  <c r="I31" i="52" s="1"/>
  <c r="A29" i="52"/>
  <c r="I18" i="52"/>
  <c r="J18" i="52" s="1"/>
  <c r="L18" i="52" s="1"/>
  <c r="T18" i="52" s="1"/>
  <c r="I17" i="52"/>
  <c r="J17" i="52" s="1"/>
  <c r="L17" i="52" s="1"/>
  <c r="T17" i="52" s="1"/>
  <c r="J16" i="52"/>
  <c r="I15" i="52"/>
  <c r="J15" i="52" s="1"/>
  <c r="L15" i="52" s="1"/>
  <c r="T15" i="52" s="1"/>
  <c r="I14" i="52"/>
  <c r="J14" i="52" s="1"/>
  <c r="L14" i="52" s="1"/>
  <c r="T14" i="52" s="1"/>
  <c r="I13" i="52"/>
  <c r="J13" i="52" s="1"/>
  <c r="L13" i="52" s="1"/>
  <c r="T13" i="52" s="1"/>
  <c r="I12" i="52"/>
  <c r="J12" i="52" s="1"/>
  <c r="L12" i="52" s="1"/>
  <c r="T12" i="52" s="1"/>
  <c r="I11" i="52"/>
  <c r="J11" i="52" s="1"/>
  <c r="L11" i="52" s="1"/>
  <c r="T11" i="52" s="1"/>
  <c r="I10" i="52"/>
  <c r="J10" i="52" s="1"/>
  <c r="L10" i="52" s="1"/>
  <c r="T10" i="52" s="1"/>
  <c r="I9" i="52"/>
  <c r="J9" i="52" s="1"/>
  <c r="L9" i="52" s="1"/>
  <c r="T9" i="52" s="1"/>
  <c r="I8" i="52"/>
  <c r="J8" i="52" s="1"/>
  <c r="L8" i="52" s="1"/>
  <c r="T8" i="52" s="1"/>
  <c r="F47" i="51"/>
  <c r="G47" i="51" s="1"/>
  <c r="I47" i="51" s="1"/>
  <c r="G46" i="51"/>
  <c r="I46" i="51" s="1"/>
  <c r="K46" i="51" s="1"/>
  <c r="I45" i="51"/>
  <c r="K45" i="51" s="1"/>
  <c r="K44" i="51"/>
  <c r="K43" i="51"/>
  <c r="K42" i="51"/>
  <c r="K41" i="51"/>
  <c r="F39" i="51"/>
  <c r="G39" i="51" s="1"/>
  <c r="I39" i="51" s="1"/>
  <c r="K39" i="51" s="1"/>
  <c r="F38" i="51"/>
  <c r="G38" i="51" s="1"/>
  <c r="I38" i="51" s="1"/>
  <c r="F37" i="51"/>
  <c r="G37" i="51" s="1"/>
  <c r="I37" i="51" s="1"/>
  <c r="F35" i="51"/>
  <c r="G35" i="51" s="1"/>
  <c r="I35" i="51" s="1"/>
  <c r="K35" i="51" s="1"/>
  <c r="G33" i="51"/>
  <c r="I33" i="51" s="1"/>
  <c r="F32" i="51"/>
  <c r="G32" i="51" s="1"/>
  <c r="I32" i="51" s="1"/>
  <c r="F31" i="51"/>
  <c r="G31" i="51" s="1"/>
  <c r="I31" i="51" s="1"/>
  <c r="A29" i="51"/>
  <c r="J18" i="51"/>
  <c r="L18" i="51" s="1"/>
  <c r="T18" i="51" s="1"/>
  <c r="I18" i="51"/>
  <c r="I17" i="51"/>
  <c r="J17" i="51" s="1"/>
  <c r="L17" i="51" s="1"/>
  <c r="T17" i="51" s="1"/>
  <c r="J16" i="51"/>
  <c r="I15" i="51"/>
  <c r="J15" i="51" s="1"/>
  <c r="L15" i="51" s="1"/>
  <c r="T15" i="51" s="1"/>
  <c r="I14" i="51"/>
  <c r="J14" i="51" s="1"/>
  <c r="L14" i="51" s="1"/>
  <c r="T14" i="51" s="1"/>
  <c r="I13" i="51"/>
  <c r="J13" i="51" s="1"/>
  <c r="L13" i="51" s="1"/>
  <c r="T13" i="51" s="1"/>
  <c r="I12" i="51"/>
  <c r="J12" i="51" s="1"/>
  <c r="L12" i="51" s="1"/>
  <c r="T12" i="51" s="1"/>
  <c r="I11" i="51"/>
  <c r="J11" i="51" s="1"/>
  <c r="L11" i="51" s="1"/>
  <c r="T11" i="51" s="1"/>
  <c r="I10" i="51"/>
  <c r="J10" i="51" s="1"/>
  <c r="L10" i="51" s="1"/>
  <c r="T10" i="51" s="1"/>
  <c r="I9" i="51"/>
  <c r="J9" i="51" s="1"/>
  <c r="L9" i="51" s="1"/>
  <c r="T9" i="51" s="1"/>
  <c r="I8" i="51"/>
  <c r="J8" i="51" s="1"/>
  <c r="L8" i="51" s="1"/>
  <c r="T8" i="51" s="1"/>
  <c r="F47" i="50"/>
  <c r="G47" i="50" s="1"/>
  <c r="I47" i="50" s="1"/>
  <c r="G46" i="50"/>
  <c r="I46" i="50" s="1"/>
  <c r="K46" i="50" s="1"/>
  <c r="K45" i="50"/>
  <c r="I45" i="50"/>
  <c r="K44" i="50"/>
  <c r="K43" i="50"/>
  <c r="K42" i="50"/>
  <c r="K41" i="50"/>
  <c r="F39" i="50"/>
  <c r="G39" i="50" s="1"/>
  <c r="I39" i="50" s="1"/>
  <c r="K39" i="50" s="1"/>
  <c r="F38" i="50"/>
  <c r="G38" i="50" s="1"/>
  <c r="I38" i="50" s="1"/>
  <c r="F37" i="50"/>
  <c r="G37" i="50" s="1"/>
  <c r="I37" i="50" s="1"/>
  <c r="F35" i="50"/>
  <c r="G35" i="50" s="1"/>
  <c r="I35" i="50" s="1"/>
  <c r="K35" i="50" s="1"/>
  <c r="I33" i="50"/>
  <c r="G33" i="50"/>
  <c r="F32" i="50"/>
  <c r="G32" i="50" s="1"/>
  <c r="I32" i="50" s="1"/>
  <c r="F31" i="50"/>
  <c r="G31" i="50" s="1"/>
  <c r="I31" i="50" s="1"/>
  <c r="A29" i="50"/>
  <c r="I18" i="50"/>
  <c r="J18" i="50" s="1"/>
  <c r="L18" i="50" s="1"/>
  <c r="T18" i="50" s="1"/>
  <c r="I17" i="50"/>
  <c r="J17" i="50" s="1"/>
  <c r="L17" i="50" s="1"/>
  <c r="T17" i="50" s="1"/>
  <c r="J16" i="50"/>
  <c r="I15" i="50"/>
  <c r="J15" i="50" s="1"/>
  <c r="L15" i="50" s="1"/>
  <c r="T15" i="50" s="1"/>
  <c r="I14" i="50"/>
  <c r="J14" i="50" s="1"/>
  <c r="L14" i="50" s="1"/>
  <c r="T14" i="50" s="1"/>
  <c r="I13" i="50"/>
  <c r="J13" i="50" s="1"/>
  <c r="L13" i="50" s="1"/>
  <c r="T13" i="50" s="1"/>
  <c r="I12" i="50"/>
  <c r="J12" i="50" s="1"/>
  <c r="L12" i="50" s="1"/>
  <c r="T12" i="50" s="1"/>
  <c r="I11" i="50"/>
  <c r="J11" i="50" s="1"/>
  <c r="L11" i="50" s="1"/>
  <c r="T11" i="50" s="1"/>
  <c r="I10" i="50"/>
  <c r="J10" i="50" s="1"/>
  <c r="L10" i="50" s="1"/>
  <c r="T10" i="50" s="1"/>
  <c r="I9" i="50"/>
  <c r="J9" i="50" s="1"/>
  <c r="L9" i="50" s="1"/>
  <c r="T9" i="50" s="1"/>
  <c r="I8" i="50"/>
  <c r="J8" i="50" s="1"/>
  <c r="L8" i="50" s="1"/>
  <c r="T8" i="50" s="1"/>
  <c r="F47" i="49"/>
  <c r="G47" i="49" s="1"/>
  <c r="I47" i="49" s="1"/>
  <c r="G46" i="49"/>
  <c r="I46" i="49" s="1"/>
  <c r="K46" i="49" s="1"/>
  <c r="K45" i="49"/>
  <c r="I45" i="49"/>
  <c r="K44" i="49"/>
  <c r="K43" i="49"/>
  <c r="K42" i="49"/>
  <c r="K41" i="49"/>
  <c r="F39" i="49"/>
  <c r="G39" i="49" s="1"/>
  <c r="I39" i="49" s="1"/>
  <c r="K39" i="49" s="1"/>
  <c r="F38" i="49"/>
  <c r="G38" i="49" s="1"/>
  <c r="I38" i="49" s="1"/>
  <c r="F37" i="49"/>
  <c r="G37" i="49" s="1"/>
  <c r="I37" i="49" s="1"/>
  <c r="F35" i="49"/>
  <c r="G35" i="49" s="1"/>
  <c r="I35" i="49" s="1"/>
  <c r="K35" i="49" s="1"/>
  <c r="G33" i="49"/>
  <c r="I33" i="49" s="1"/>
  <c r="F32" i="49"/>
  <c r="G32" i="49" s="1"/>
  <c r="I32" i="49" s="1"/>
  <c r="F31" i="49"/>
  <c r="G31" i="49" s="1"/>
  <c r="I31" i="49" s="1"/>
  <c r="A29" i="49"/>
  <c r="I18" i="49"/>
  <c r="J18" i="49" s="1"/>
  <c r="L18" i="49" s="1"/>
  <c r="T18" i="49" s="1"/>
  <c r="I17" i="49"/>
  <c r="J17" i="49" s="1"/>
  <c r="L17" i="49" s="1"/>
  <c r="T17" i="49" s="1"/>
  <c r="J16" i="49"/>
  <c r="I15" i="49"/>
  <c r="J15" i="49" s="1"/>
  <c r="L15" i="49" s="1"/>
  <c r="T15" i="49" s="1"/>
  <c r="I14" i="49"/>
  <c r="J14" i="49" s="1"/>
  <c r="L14" i="49" s="1"/>
  <c r="T14" i="49" s="1"/>
  <c r="I13" i="49"/>
  <c r="J13" i="49" s="1"/>
  <c r="L13" i="49" s="1"/>
  <c r="T13" i="49" s="1"/>
  <c r="I12" i="49"/>
  <c r="J12" i="49" s="1"/>
  <c r="L12" i="49" s="1"/>
  <c r="T12" i="49" s="1"/>
  <c r="I11" i="49"/>
  <c r="J11" i="49" s="1"/>
  <c r="L11" i="49" s="1"/>
  <c r="T11" i="49" s="1"/>
  <c r="I10" i="49"/>
  <c r="J10" i="49" s="1"/>
  <c r="L10" i="49" s="1"/>
  <c r="T10" i="49" s="1"/>
  <c r="I9" i="49"/>
  <c r="J9" i="49" s="1"/>
  <c r="L9" i="49" s="1"/>
  <c r="T9" i="49" s="1"/>
  <c r="I8" i="49"/>
  <c r="J8" i="49" s="1"/>
  <c r="L8" i="49" s="1"/>
  <c r="T8" i="49" s="1"/>
  <c r="F47" i="48"/>
  <c r="G47" i="48" s="1"/>
  <c r="I47" i="48" s="1"/>
  <c r="G46" i="48"/>
  <c r="I46" i="48" s="1"/>
  <c r="K46" i="48" s="1"/>
  <c r="I45" i="48"/>
  <c r="K45" i="48" s="1"/>
  <c r="K44" i="48"/>
  <c r="K43" i="48"/>
  <c r="K42" i="48"/>
  <c r="K41" i="48"/>
  <c r="F39" i="48"/>
  <c r="G39" i="48" s="1"/>
  <c r="I39" i="48" s="1"/>
  <c r="K39" i="48" s="1"/>
  <c r="F38" i="48"/>
  <c r="G38" i="48" s="1"/>
  <c r="I38" i="48" s="1"/>
  <c r="F37" i="48"/>
  <c r="G37" i="48" s="1"/>
  <c r="I37" i="48" s="1"/>
  <c r="F35" i="48"/>
  <c r="G35" i="48" s="1"/>
  <c r="I35" i="48" s="1"/>
  <c r="K35" i="48" s="1"/>
  <c r="G33" i="48"/>
  <c r="I33" i="48" s="1"/>
  <c r="F32" i="48"/>
  <c r="G32" i="48" s="1"/>
  <c r="I32" i="48" s="1"/>
  <c r="F31" i="48"/>
  <c r="G31" i="48" s="1"/>
  <c r="I31" i="48" s="1"/>
  <c r="A29" i="48"/>
  <c r="I18" i="48"/>
  <c r="J18" i="48" s="1"/>
  <c r="L18" i="48" s="1"/>
  <c r="T18" i="48" s="1"/>
  <c r="I17" i="48"/>
  <c r="J17" i="48" s="1"/>
  <c r="L17" i="48" s="1"/>
  <c r="T17" i="48" s="1"/>
  <c r="J16" i="48"/>
  <c r="I15" i="48"/>
  <c r="J15" i="48" s="1"/>
  <c r="L15" i="48" s="1"/>
  <c r="T15" i="48" s="1"/>
  <c r="I14" i="48"/>
  <c r="J14" i="48" s="1"/>
  <c r="L14" i="48" s="1"/>
  <c r="T14" i="48" s="1"/>
  <c r="I13" i="48"/>
  <c r="J13" i="48" s="1"/>
  <c r="L13" i="48" s="1"/>
  <c r="T13" i="48" s="1"/>
  <c r="I12" i="48"/>
  <c r="J12" i="48" s="1"/>
  <c r="L12" i="48" s="1"/>
  <c r="T12" i="48" s="1"/>
  <c r="I11" i="48"/>
  <c r="J11" i="48" s="1"/>
  <c r="L11" i="48" s="1"/>
  <c r="T11" i="48" s="1"/>
  <c r="I10" i="48"/>
  <c r="J10" i="48" s="1"/>
  <c r="L10" i="48" s="1"/>
  <c r="T10" i="48" s="1"/>
  <c r="I9" i="48"/>
  <c r="J9" i="48" s="1"/>
  <c r="L9" i="48" s="1"/>
  <c r="T9" i="48" s="1"/>
  <c r="I8" i="48"/>
  <c r="J8" i="48" s="1"/>
  <c r="L8" i="48" s="1"/>
  <c r="T8" i="48" s="1"/>
  <c r="F47" i="47"/>
  <c r="G47" i="47" s="1"/>
  <c r="I47" i="47" s="1"/>
  <c r="G46" i="47"/>
  <c r="I46" i="47" s="1"/>
  <c r="K46" i="47" s="1"/>
  <c r="I45" i="47"/>
  <c r="K45" i="47" s="1"/>
  <c r="K44" i="47"/>
  <c r="K43" i="47"/>
  <c r="K42" i="47"/>
  <c r="K41" i="47"/>
  <c r="F39" i="47"/>
  <c r="G39" i="47" s="1"/>
  <c r="I39" i="47" s="1"/>
  <c r="K39" i="47" s="1"/>
  <c r="F38" i="47"/>
  <c r="G38" i="47" s="1"/>
  <c r="I38" i="47" s="1"/>
  <c r="F37" i="47"/>
  <c r="G37" i="47" s="1"/>
  <c r="I37" i="47" s="1"/>
  <c r="F35" i="47"/>
  <c r="G35" i="47" s="1"/>
  <c r="I35" i="47" s="1"/>
  <c r="K35" i="47" s="1"/>
  <c r="G33" i="47"/>
  <c r="I33" i="47" s="1"/>
  <c r="F32" i="47"/>
  <c r="G32" i="47" s="1"/>
  <c r="I32" i="47" s="1"/>
  <c r="F31" i="47"/>
  <c r="G31" i="47" s="1"/>
  <c r="I31" i="47" s="1"/>
  <c r="A29" i="47"/>
  <c r="I18" i="47"/>
  <c r="J18" i="47" s="1"/>
  <c r="L18" i="47" s="1"/>
  <c r="T18" i="47" s="1"/>
  <c r="I17" i="47"/>
  <c r="J17" i="47" s="1"/>
  <c r="L17" i="47" s="1"/>
  <c r="T17" i="47" s="1"/>
  <c r="J16" i="47"/>
  <c r="I15" i="47"/>
  <c r="J15" i="47" s="1"/>
  <c r="L15" i="47" s="1"/>
  <c r="T15" i="47" s="1"/>
  <c r="I14" i="47"/>
  <c r="J14" i="47" s="1"/>
  <c r="L14" i="47" s="1"/>
  <c r="T14" i="47" s="1"/>
  <c r="I13" i="47"/>
  <c r="J13" i="47" s="1"/>
  <c r="L13" i="47" s="1"/>
  <c r="T13" i="47" s="1"/>
  <c r="I12" i="47"/>
  <c r="J12" i="47" s="1"/>
  <c r="L12" i="47" s="1"/>
  <c r="T12" i="47" s="1"/>
  <c r="I11" i="47"/>
  <c r="J11" i="47" s="1"/>
  <c r="L11" i="47" s="1"/>
  <c r="T11" i="47" s="1"/>
  <c r="I10" i="47"/>
  <c r="J10" i="47" s="1"/>
  <c r="L10" i="47" s="1"/>
  <c r="T10" i="47" s="1"/>
  <c r="I9" i="47"/>
  <c r="J9" i="47" s="1"/>
  <c r="L9" i="47" s="1"/>
  <c r="T9" i="47" s="1"/>
  <c r="I8" i="47"/>
  <c r="J8" i="47" s="1"/>
  <c r="L8" i="47" s="1"/>
  <c r="T8" i="47" s="1"/>
  <c r="F47" i="46"/>
  <c r="G47" i="46" s="1"/>
  <c r="I47" i="46" s="1"/>
  <c r="G46" i="46"/>
  <c r="I46" i="46" s="1"/>
  <c r="K46" i="46" s="1"/>
  <c r="I45" i="46"/>
  <c r="K45" i="46" s="1"/>
  <c r="K44" i="46"/>
  <c r="K43" i="46"/>
  <c r="K42" i="46"/>
  <c r="K41" i="46"/>
  <c r="F39" i="46"/>
  <c r="G39" i="46" s="1"/>
  <c r="I39" i="46" s="1"/>
  <c r="K39" i="46" s="1"/>
  <c r="F38" i="46"/>
  <c r="G38" i="46" s="1"/>
  <c r="I38" i="46" s="1"/>
  <c r="F37" i="46"/>
  <c r="G37" i="46" s="1"/>
  <c r="I37" i="46" s="1"/>
  <c r="F35" i="46"/>
  <c r="G35" i="46" s="1"/>
  <c r="I35" i="46" s="1"/>
  <c r="K35" i="46" s="1"/>
  <c r="G33" i="46"/>
  <c r="I33" i="46" s="1"/>
  <c r="F32" i="46"/>
  <c r="G32" i="46" s="1"/>
  <c r="I32" i="46" s="1"/>
  <c r="F31" i="46"/>
  <c r="G31" i="46" s="1"/>
  <c r="I31" i="46" s="1"/>
  <c r="A29" i="46"/>
  <c r="I18" i="46"/>
  <c r="J18" i="46" s="1"/>
  <c r="L18" i="46" s="1"/>
  <c r="T18" i="46" s="1"/>
  <c r="I17" i="46"/>
  <c r="J17" i="46" s="1"/>
  <c r="L17" i="46" s="1"/>
  <c r="T17" i="46" s="1"/>
  <c r="J16" i="46"/>
  <c r="I15" i="46"/>
  <c r="J15" i="46" s="1"/>
  <c r="L15" i="46" s="1"/>
  <c r="T15" i="46" s="1"/>
  <c r="I14" i="46"/>
  <c r="J14" i="46" s="1"/>
  <c r="L14" i="46" s="1"/>
  <c r="T14" i="46" s="1"/>
  <c r="I13" i="46"/>
  <c r="J13" i="46" s="1"/>
  <c r="L13" i="46" s="1"/>
  <c r="T13" i="46" s="1"/>
  <c r="I12" i="46"/>
  <c r="J12" i="46" s="1"/>
  <c r="L12" i="46" s="1"/>
  <c r="T12" i="46" s="1"/>
  <c r="I11" i="46"/>
  <c r="J11" i="46" s="1"/>
  <c r="L11" i="46" s="1"/>
  <c r="T11" i="46" s="1"/>
  <c r="I10" i="46"/>
  <c r="J10" i="46" s="1"/>
  <c r="L10" i="46" s="1"/>
  <c r="T10" i="46" s="1"/>
  <c r="I9" i="46"/>
  <c r="J9" i="46" s="1"/>
  <c r="L9" i="46" s="1"/>
  <c r="T9" i="46" s="1"/>
  <c r="I8" i="46"/>
  <c r="J8" i="46" s="1"/>
  <c r="L8" i="46" s="1"/>
  <c r="T8" i="46" s="1"/>
  <c r="F47" i="45"/>
  <c r="G47" i="45" s="1"/>
  <c r="I47" i="45" s="1"/>
  <c r="G46" i="45"/>
  <c r="I46" i="45" s="1"/>
  <c r="K46" i="45" s="1"/>
  <c r="I45" i="45"/>
  <c r="K45" i="45" s="1"/>
  <c r="K44" i="45"/>
  <c r="K43" i="45"/>
  <c r="K42" i="45"/>
  <c r="K41" i="45"/>
  <c r="F39" i="45"/>
  <c r="G39" i="45" s="1"/>
  <c r="I39" i="45" s="1"/>
  <c r="K39" i="45" s="1"/>
  <c r="F38" i="45"/>
  <c r="G38" i="45" s="1"/>
  <c r="I38" i="45" s="1"/>
  <c r="F37" i="45"/>
  <c r="G37" i="45" s="1"/>
  <c r="I37" i="45" s="1"/>
  <c r="F35" i="45"/>
  <c r="G35" i="45" s="1"/>
  <c r="I35" i="45" s="1"/>
  <c r="K35" i="45" s="1"/>
  <c r="G33" i="45"/>
  <c r="I33" i="45" s="1"/>
  <c r="G32" i="45"/>
  <c r="I32" i="45" s="1"/>
  <c r="F32" i="45"/>
  <c r="F31" i="45"/>
  <c r="G31" i="45" s="1"/>
  <c r="I31" i="45" s="1"/>
  <c r="A29" i="45"/>
  <c r="I18" i="45"/>
  <c r="J18" i="45" s="1"/>
  <c r="L18" i="45" s="1"/>
  <c r="T18" i="45" s="1"/>
  <c r="I17" i="45"/>
  <c r="J17" i="45" s="1"/>
  <c r="L17" i="45" s="1"/>
  <c r="T17" i="45" s="1"/>
  <c r="J16" i="45"/>
  <c r="I15" i="45"/>
  <c r="J15" i="45" s="1"/>
  <c r="L15" i="45" s="1"/>
  <c r="T15" i="45" s="1"/>
  <c r="I14" i="45"/>
  <c r="J14" i="45" s="1"/>
  <c r="L14" i="45" s="1"/>
  <c r="T14" i="45" s="1"/>
  <c r="I13" i="45"/>
  <c r="J13" i="45" s="1"/>
  <c r="L13" i="45" s="1"/>
  <c r="T13" i="45" s="1"/>
  <c r="I12" i="45"/>
  <c r="J12" i="45" s="1"/>
  <c r="L12" i="45" s="1"/>
  <c r="T12" i="45" s="1"/>
  <c r="I11" i="45"/>
  <c r="J11" i="45" s="1"/>
  <c r="L11" i="45" s="1"/>
  <c r="T11" i="45" s="1"/>
  <c r="I10" i="45"/>
  <c r="J10" i="45" s="1"/>
  <c r="L10" i="45" s="1"/>
  <c r="T10" i="45" s="1"/>
  <c r="I9" i="45"/>
  <c r="J9" i="45" s="1"/>
  <c r="L9" i="45" s="1"/>
  <c r="T9" i="45" s="1"/>
  <c r="I8" i="45"/>
  <c r="J8" i="45" s="1"/>
  <c r="L8" i="45" s="1"/>
  <c r="T8" i="45" s="1"/>
  <c r="F47" i="44"/>
  <c r="G47" i="44" s="1"/>
  <c r="I47" i="44" s="1"/>
  <c r="G46" i="44"/>
  <c r="I46" i="44" s="1"/>
  <c r="K46" i="44" s="1"/>
  <c r="I45" i="44"/>
  <c r="K45" i="44" s="1"/>
  <c r="K44" i="44"/>
  <c r="K43" i="44"/>
  <c r="K42" i="44"/>
  <c r="K41" i="44"/>
  <c r="F39" i="44"/>
  <c r="G39" i="44" s="1"/>
  <c r="I39" i="44" s="1"/>
  <c r="K39" i="44" s="1"/>
  <c r="F38" i="44"/>
  <c r="G38" i="44" s="1"/>
  <c r="I38" i="44" s="1"/>
  <c r="F37" i="44"/>
  <c r="G37" i="44" s="1"/>
  <c r="I37" i="44" s="1"/>
  <c r="F35" i="44"/>
  <c r="G35" i="44" s="1"/>
  <c r="I35" i="44" s="1"/>
  <c r="K35" i="44" s="1"/>
  <c r="G33" i="44"/>
  <c r="I33" i="44" s="1"/>
  <c r="F32" i="44"/>
  <c r="G32" i="44" s="1"/>
  <c r="I32" i="44" s="1"/>
  <c r="F31" i="44"/>
  <c r="G31" i="44" s="1"/>
  <c r="I31" i="44" s="1"/>
  <c r="A29" i="44"/>
  <c r="I18" i="44"/>
  <c r="J18" i="44" s="1"/>
  <c r="L18" i="44" s="1"/>
  <c r="T18" i="44" s="1"/>
  <c r="I17" i="44"/>
  <c r="J17" i="44" s="1"/>
  <c r="L17" i="44" s="1"/>
  <c r="T17" i="44" s="1"/>
  <c r="J16" i="44"/>
  <c r="I15" i="44"/>
  <c r="J15" i="44" s="1"/>
  <c r="L15" i="44" s="1"/>
  <c r="T15" i="44" s="1"/>
  <c r="I14" i="44"/>
  <c r="J14" i="44" s="1"/>
  <c r="L14" i="44" s="1"/>
  <c r="T14" i="44" s="1"/>
  <c r="I13" i="44"/>
  <c r="J13" i="44" s="1"/>
  <c r="L13" i="44" s="1"/>
  <c r="T13" i="44" s="1"/>
  <c r="I12" i="44"/>
  <c r="J12" i="44" s="1"/>
  <c r="L12" i="44" s="1"/>
  <c r="T12" i="44" s="1"/>
  <c r="I11" i="44"/>
  <c r="J11" i="44" s="1"/>
  <c r="L11" i="44" s="1"/>
  <c r="T11" i="44" s="1"/>
  <c r="I10" i="44"/>
  <c r="J10" i="44" s="1"/>
  <c r="L10" i="44" s="1"/>
  <c r="T10" i="44" s="1"/>
  <c r="I9" i="44"/>
  <c r="J9" i="44" s="1"/>
  <c r="L9" i="44" s="1"/>
  <c r="T9" i="44" s="1"/>
  <c r="I8" i="44"/>
  <c r="J8" i="44" s="1"/>
  <c r="L8" i="44" s="1"/>
  <c r="T8" i="44" s="1"/>
  <c r="F47" i="43"/>
  <c r="G47" i="43" s="1"/>
  <c r="I47" i="43" s="1"/>
  <c r="G46" i="43"/>
  <c r="I46" i="43" s="1"/>
  <c r="K46" i="43" s="1"/>
  <c r="I45" i="43"/>
  <c r="K45" i="43" s="1"/>
  <c r="K44" i="43"/>
  <c r="K43" i="43"/>
  <c r="K42" i="43"/>
  <c r="K41" i="43"/>
  <c r="F39" i="43"/>
  <c r="G39" i="43" s="1"/>
  <c r="I39" i="43" s="1"/>
  <c r="K39" i="43" s="1"/>
  <c r="F38" i="43"/>
  <c r="G38" i="43" s="1"/>
  <c r="I38" i="43" s="1"/>
  <c r="F37" i="43"/>
  <c r="G37" i="43" s="1"/>
  <c r="I37" i="43" s="1"/>
  <c r="F35" i="43"/>
  <c r="G35" i="43" s="1"/>
  <c r="I35" i="43" s="1"/>
  <c r="K35" i="43" s="1"/>
  <c r="G33" i="43"/>
  <c r="I33" i="43" s="1"/>
  <c r="F32" i="43"/>
  <c r="G32" i="43" s="1"/>
  <c r="I32" i="43" s="1"/>
  <c r="F31" i="43"/>
  <c r="G31" i="43" s="1"/>
  <c r="I31" i="43" s="1"/>
  <c r="A29" i="43"/>
  <c r="I18" i="43"/>
  <c r="J18" i="43" s="1"/>
  <c r="L18" i="43" s="1"/>
  <c r="T18" i="43" s="1"/>
  <c r="I17" i="43"/>
  <c r="J17" i="43" s="1"/>
  <c r="L17" i="43" s="1"/>
  <c r="T17" i="43" s="1"/>
  <c r="J16" i="43"/>
  <c r="I15" i="43"/>
  <c r="J15" i="43" s="1"/>
  <c r="L15" i="43" s="1"/>
  <c r="T15" i="43" s="1"/>
  <c r="I14" i="43"/>
  <c r="J14" i="43" s="1"/>
  <c r="L14" i="43" s="1"/>
  <c r="T14" i="43" s="1"/>
  <c r="I13" i="43"/>
  <c r="J13" i="43" s="1"/>
  <c r="L13" i="43" s="1"/>
  <c r="T13" i="43" s="1"/>
  <c r="I12" i="43"/>
  <c r="J12" i="43" s="1"/>
  <c r="L12" i="43" s="1"/>
  <c r="T12" i="43" s="1"/>
  <c r="I11" i="43"/>
  <c r="J11" i="43" s="1"/>
  <c r="L11" i="43" s="1"/>
  <c r="T11" i="43" s="1"/>
  <c r="I10" i="43"/>
  <c r="J10" i="43" s="1"/>
  <c r="L10" i="43" s="1"/>
  <c r="T10" i="43" s="1"/>
  <c r="I9" i="43"/>
  <c r="J9" i="43" s="1"/>
  <c r="L9" i="43" s="1"/>
  <c r="T9" i="43" s="1"/>
  <c r="I8" i="43"/>
  <c r="J8" i="43" s="1"/>
  <c r="L8" i="43" s="1"/>
  <c r="T8" i="43" s="1"/>
  <c r="L48" i="59" l="1"/>
  <c r="L48" i="69"/>
  <c r="L48" i="60"/>
  <c r="O48" i="60" s="1"/>
  <c r="L48" i="70"/>
  <c r="O48" i="70" s="1"/>
  <c r="O48" i="59"/>
  <c r="K67" i="19"/>
  <c r="O48" i="63"/>
  <c r="K69" i="19"/>
  <c r="O48" i="64"/>
  <c r="K70" i="19"/>
  <c r="O48" i="68"/>
  <c r="K52" i="19"/>
  <c r="O48" i="69"/>
  <c r="K74" i="19"/>
  <c r="O48" i="72"/>
  <c r="K77" i="19"/>
  <c r="K66" i="19"/>
  <c r="L48" i="61"/>
  <c r="L48" i="67"/>
  <c r="L48" i="65"/>
  <c r="O48" i="66"/>
  <c r="K72" i="19"/>
  <c r="L48" i="73"/>
  <c r="L48" i="71"/>
  <c r="L48" i="62"/>
  <c r="O48" i="62" s="1"/>
  <c r="J31" i="58"/>
  <c r="J48" i="58" s="1"/>
  <c r="T19" i="58"/>
  <c r="K48" i="58"/>
  <c r="L48" i="58" s="1"/>
  <c r="O48" i="58" s="1"/>
  <c r="K48" i="57"/>
  <c r="T19" i="57"/>
  <c r="J31" i="57"/>
  <c r="J48" i="57" s="1"/>
  <c r="K48" i="56"/>
  <c r="T19" i="56"/>
  <c r="J65" i="19" s="1"/>
  <c r="J31" i="56"/>
  <c r="J48" i="56" s="1"/>
  <c r="K48" i="55"/>
  <c r="T19" i="55"/>
  <c r="J64" i="19" s="1"/>
  <c r="J31" i="55"/>
  <c r="J48" i="55" s="1"/>
  <c r="J31" i="54"/>
  <c r="J48" i="54" s="1"/>
  <c r="K48" i="54"/>
  <c r="L48" i="54" s="1"/>
  <c r="T19" i="54"/>
  <c r="J63" i="19" s="1"/>
  <c r="K48" i="53"/>
  <c r="J31" i="53"/>
  <c r="J48" i="53" s="1"/>
  <c r="T19" i="53"/>
  <c r="J62" i="19" s="1"/>
  <c r="J31" i="52"/>
  <c r="J48" i="52" s="1"/>
  <c r="K48" i="52"/>
  <c r="L48" i="52" s="1"/>
  <c r="T19" i="52"/>
  <c r="J31" i="51"/>
  <c r="J48" i="51" s="1"/>
  <c r="L48" i="51" s="1"/>
  <c r="T19" i="51"/>
  <c r="K48" i="51"/>
  <c r="K48" i="50"/>
  <c r="T19" i="50"/>
  <c r="J31" i="50"/>
  <c r="J48" i="50" s="1"/>
  <c r="L48" i="50" s="1"/>
  <c r="O48" i="50" s="1"/>
  <c r="K48" i="49"/>
  <c r="T19" i="49"/>
  <c r="J31" i="49"/>
  <c r="J48" i="49" s="1"/>
  <c r="L48" i="49" s="1"/>
  <c r="T19" i="48"/>
  <c r="J53" i="19" s="1"/>
  <c r="K48" i="48"/>
  <c r="J31" i="48"/>
  <c r="J48" i="48" s="1"/>
  <c r="K48" i="47"/>
  <c r="T19" i="47"/>
  <c r="J31" i="47"/>
  <c r="J48" i="47" s="1"/>
  <c r="J31" i="46"/>
  <c r="J48" i="46" s="1"/>
  <c r="T19" i="46"/>
  <c r="K48" i="46"/>
  <c r="K48" i="45"/>
  <c r="J31" i="45"/>
  <c r="J48" i="45" s="1"/>
  <c r="T19" i="45"/>
  <c r="K48" i="44"/>
  <c r="T19" i="44"/>
  <c r="J31" i="44"/>
  <c r="J48" i="44" s="1"/>
  <c r="K48" i="43"/>
  <c r="J31" i="43"/>
  <c r="J48" i="43" s="1"/>
  <c r="L48" i="43" s="1"/>
  <c r="T19" i="43"/>
  <c r="F47" i="42"/>
  <c r="G47" i="42" s="1"/>
  <c r="I47" i="42" s="1"/>
  <c r="G46" i="42"/>
  <c r="I46" i="42" s="1"/>
  <c r="K46" i="42" s="1"/>
  <c r="I45" i="42"/>
  <c r="K45" i="42" s="1"/>
  <c r="K44" i="42"/>
  <c r="K43" i="42"/>
  <c r="K42" i="42"/>
  <c r="K41" i="42"/>
  <c r="F39" i="42"/>
  <c r="G39" i="42" s="1"/>
  <c r="I39" i="42" s="1"/>
  <c r="K39" i="42" s="1"/>
  <c r="F38" i="42"/>
  <c r="G38" i="42" s="1"/>
  <c r="I38" i="42" s="1"/>
  <c r="F37" i="42"/>
  <c r="G37" i="42" s="1"/>
  <c r="I37" i="42" s="1"/>
  <c r="F35" i="42"/>
  <c r="G35" i="42" s="1"/>
  <c r="I35" i="42" s="1"/>
  <c r="K35" i="42" s="1"/>
  <c r="G33" i="42"/>
  <c r="I33" i="42" s="1"/>
  <c r="F32" i="42"/>
  <c r="G32" i="42" s="1"/>
  <c r="I32" i="42" s="1"/>
  <c r="F31" i="42"/>
  <c r="G31" i="42" s="1"/>
  <c r="I31" i="42" s="1"/>
  <c r="A29" i="42"/>
  <c r="I18" i="42"/>
  <c r="J18" i="42" s="1"/>
  <c r="L18" i="42" s="1"/>
  <c r="T18" i="42" s="1"/>
  <c r="I17" i="42"/>
  <c r="J17" i="42" s="1"/>
  <c r="L17" i="42" s="1"/>
  <c r="T17" i="42" s="1"/>
  <c r="J16" i="42"/>
  <c r="I15" i="42"/>
  <c r="J15" i="42" s="1"/>
  <c r="L15" i="42" s="1"/>
  <c r="T15" i="42" s="1"/>
  <c r="I14" i="42"/>
  <c r="J14" i="42" s="1"/>
  <c r="L14" i="42" s="1"/>
  <c r="T14" i="42" s="1"/>
  <c r="I13" i="42"/>
  <c r="J13" i="42" s="1"/>
  <c r="L13" i="42" s="1"/>
  <c r="T13" i="42" s="1"/>
  <c r="I12" i="42"/>
  <c r="J12" i="42" s="1"/>
  <c r="L12" i="42" s="1"/>
  <c r="T12" i="42" s="1"/>
  <c r="I11" i="42"/>
  <c r="J11" i="42" s="1"/>
  <c r="L11" i="42" s="1"/>
  <c r="T11" i="42" s="1"/>
  <c r="I10" i="42"/>
  <c r="J10" i="42" s="1"/>
  <c r="L10" i="42" s="1"/>
  <c r="T10" i="42" s="1"/>
  <c r="I9" i="42"/>
  <c r="J9" i="42" s="1"/>
  <c r="L9" i="42" s="1"/>
  <c r="T9" i="42" s="1"/>
  <c r="I8" i="42"/>
  <c r="J8" i="42" s="1"/>
  <c r="L8" i="42" s="1"/>
  <c r="T8" i="42" s="1"/>
  <c r="F47" i="41"/>
  <c r="G47" i="41" s="1"/>
  <c r="I47" i="41" s="1"/>
  <c r="G46" i="41"/>
  <c r="I46" i="41" s="1"/>
  <c r="K46" i="41" s="1"/>
  <c r="I45" i="41"/>
  <c r="K45" i="41" s="1"/>
  <c r="K44" i="41"/>
  <c r="K43" i="41"/>
  <c r="K42" i="41"/>
  <c r="K41" i="41"/>
  <c r="F39" i="41"/>
  <c r="G39" i="41" s="1"/>
  <c r="I39" i="41" s="1"/>
  <c r="K39" i="41" s="1"/>
  <c r="F38" i="41"/>
  <c r="G38" i="41" s="1"/>
  <c r="I38" i="41" s="1"/>
  <c r="F37" i="41"/>
  <c r="G37" i="41" s="1"/>
  <c r="I37" i="41" s="1"/>
  <c r="F35" i="41"/>
  <c r="G35" i="41" s="1"/>
  <c r="I35" i="41" s="1"/>
  <c r="K35" i="41" s="1"/>
  <c r="G33" i="41"/>
  <c r="I33" i="41" s="1"/>
  <c r="F32" i="41"/>
  <c r="G32" i="41" s="1"/>
  <c r="I32" i="41" s="1"/>
  <c r="F31" i="41"/>
  <c r="G31" i="41" s="1"/>
  <c r="I31" i="41" s="1"/>
  <c r="A29" i="41"/>
  <c r="I18" i="41"/>
  <c r="J18" i="41" s="1"/>
  <c r="L18" i="41" s="1"/>
  <c r="T18" i="41" s="1"/>
  <c r="I17" i="41"/>
  <c r="J17" i="41" s="1"/>
  <c r="L17" i="41" s="1"/>
  <c r="T17" i="41" s="1"/>
  <c r="J16" i="41"/>
  <c r="I15" i="41"/>
  <c r="J15" i="41" s="1"/>
  <c r="L15" i="41" s="1"/>
  <c r="T15" i="41" s="1"/>
  <c r="I14" i="41"/>
  <c r="J14" i="41" s="1"/>
  <c r="L14" i="41" s="1"/>
  <c r="T14" i="41" s="1"/>
  <c r="I13" i="41"/>
  <c r="J13" i="41" s="1"/>
  <c r="L13" i="41" s="1"/>
  <c r="T13" i="41" s="1"/>
  <c r="I12" i="41"/>
  <c r="J12" i="41" s="1"/>
  <c r="L12" i="41" s="1"/>
  <c r="T12" i="41" s="1"/>
  <c r="I11" i="41"/>
  <c r="J11" i="41" s="1"/>
  <c r="L11" i="41" s="1"/>
  <c r="T11" i="41" s="1"/>
  <c r="I10" i="41"/>
  <c r="J10" i="41" s="1"/>
  <c r="L10" i="41" s="1"/>
  <c r="T10" i="41" s="1"/>
  <c r="I9" i="41"/>
  <c r="J9" i="41" s="1"/>
  <c r="L9" i="41" s="1"/>
  <c r="T9" i="41" s="1"/>
  <c r="I8" i="41"/>
  <c r="J8" i="41" s="1"/>
  <c r="L8" i="41" s="1"/>
  <c r="T8" i="41" s="1"/>
  <c r="F47" i="40"/>
  <c r="G47" i="40" s="1"/>
  <c r="I47" i="40" s="1"/>
  <c r="G46" i="40"/>
  <c r="I46" i="40" s="1"/>
  <c r="K46" i="40" s="1"/>
  <c r="I45" i="40"/>
  <c r="K45" i="40" s="1"/>
  <c r="K44" i="40"/>
  <c r="K43" i="40"/>
  <c r="K42" i="40"/>
  <c r="K41" i="40"/>
  <c r="F39" i="40"/>
  <c r="G39" i="40" s="1"/>
  <c r="I39" i="40" s="1"/>
  <c r="K39" i="40" s="1"/>
  <c r="F38" i="40"/>
  <c r="G38" i="40" s="1"/>
  <c r="I38" i="40" s="1"/>
  <c r="F37" i="40"/>
  <c r="G37" i="40" s="1"/>
  <c r="I37" i="40" s="1"/>
  <c r="F35" i="40"/>
  <c r="G35" i="40" s="1"/>
  <c r="I35" i="40" s="1"/>
  <c r="K35" i="40" s="1"/>
  <c r="G33" i="40"/>
  <c r="I33" i="40" s="1"/>
  <c r="F32" i="40"/>
  <c r="G32" i="40" s="1"/>
  <c r="I32" i="40" s="1"/>
  <c r="F31" i="40"/>
  <c r="G31" i="40" s="1"/>
  <c r="I31" i="40" s="1"/>
  <c r="A29" i="40"/>
  <c r="I18" i="40"/>
  <c r="J18" i="40" s="1"/>
  <c r="L18" i="40" s="1"/>
  <c r="T18" i="40" s="1"/>
  <c r="I17" i="40"/>
  <c r="J17" i="40" s="1"/>
  <c r="L17" i="40" s="1"/>
  <c r="T17" i="40" s="1"/>
  <c r="J16" i="40"/>
  <c r="I15" i="40"/>
  <c r="J15" i="40" s="1"/>
  <c r="L15" i="40" s="1"/>
  <c r="T15" i="40" s="1"/>
  <c r="I14" i="40"/>
  <c r="J14" i="40" s="1"/>
  <c r="L14" i="40" s="1"/>
  <c r="T14" i="40" s="1"/>
  <c r="I13" i="40"/>
  <c r="J13" i="40" s="1"/>
  <c r="L13" i="40" s="1"/>
  <c r="T13" i="40" s="1"/>
  <c r="I12" i="40"/>
  <c r="J12" i="40" s="1"/>
  <c r="L12" i="40" s="1"/>
  <c r="T12" i="40" s="1"/>
  <c r="I11" i="40"/>
  <c r="J11" i="40" s="1"/>
  <c r="L11" i="40" s="1"/>
  <c r="T11" i="40" s="1"/>
  <c r="I10" i="40"/>
  <c r="J10" i="40" s="1"/>
  <c r="L10" i="40" s="1"/>
  <c r="T10" i="40" s="1"/>
  <c r="I9" i="40"/>
  <c r="J9" i="40" s="1"/>
  <c r="L9" i="40" s="1"/>
  <c r="T9" i="40" s="1"/>
  <c r="I8" i="40"/>
  <c r="J8" i="40" s="1"/>
  <c r="L8" i="40" s="1"/>
  <c r="T8" i="40" s="1"/>
  <c r="F47" i="39"/>
  <c r="G47" i="39" s="1"/>
  <c r="I47" i="39" s="1"/>
  <c r="G46" i="39"/>
  <c r="I46" i="39" s="1"/>
  <c r="K46" i="39" s="1"/>
  <c r="K45" i="39"/>
  <c r="I45" i="39"/>
  <c r="K44" i="39"/>
  <c r="K43" i="39"/>
  <c r="K42" i="39"/>
  <c r="K41" i="39"/>
  <c r="F39" i="39"/>
  <c r="G39" i="39" s="1"/>
  <c r="I39" i="39" s="1"/>
  <c r="K39" i="39" s="1"/>
  <c r="F38" i="39"/>
  <c r="G38" i="39" s="1"/>
  <c r="I38" i="39" s="1"/>
  <c r="F37" i="39"/>
  <c r="G37" i="39" s="1"/>
  <c r="I37" i="39" s="1"/>
  <c r="F35" i="39"/>
  <c r="G35" i="39" s="1"/>
  <c r="I35" i="39" s="1"/>
  <c r="K35" i="39" s="1"/>
  <c r="G33" i="39"/>
  <c r="I33" i="39" s="1"/>
  <c r="F32" i="39"/>
  <c r="G32" i="39" s="1"/>
  <c r="I32" i="39" s="1"/>
  <c r="F31" i="39"/>
  <c r="G31" i="39" s="1"/>
  <c r="I31" i="39" s="1"/>
  <c r="A29" i="39"/>
  <c r="I18" i="39"/>
  <c r="J18" i="39" s="1"/>
  <c r="L18" i="39" s="1"/>
  <c r="T18" i="39" s="1"/>
  <c r="I17" i="39"/>
  <c r="J17" i="39" s="1"/>
  <c r="L17" i="39" s="1"/>
  <c r="T17" i="39" s="1"/>
  <c r="J16" i="39"/>
  <c r="I15" i="39"/>
  <c r="J15" i="39" s="1"/>
  <c r="L15" i="39" s="1"/>
  <c r="T15" i="39" s="1"/>
  <c r="I14" i="39"/>
  <c r="J14" i="39" s="1"/>
  <c r="L14" i="39" s="1"/>
  <c r="T14" i="39" s="1"/>
  <c r="I13" i="39"/>
  <c r="J13" i="39" s="1"/>
  <c r="L13" i="39" s="1"/>
  <c r="T13" i="39" s="1"/>
  <c r="I12" i="39"/>
  <c r="J12" i="39" s="1"/>
  <c r="L12" i="39" s="1"/>
  <c r="T12" i="39" s="1"/>
  <c r="I11" i="39"/>
  <c r="J11" i="39" s="1"/>
  <c r="L11" i="39" s="1"/>
  <c r="T11" i="39" s="1"/>
  <c r="I10" i="39"/>
  <c r="J10" i="39" s="1"/>
  <c r="L10" i="39" s="1"/>
  <c r="T10" i="39" s="1"/>
  <c r="I9" i="39"/>
  <c r="J9" i="39" s="1"/>
  <c r="L9" i="39" s="1"/>
  <c r="T9" i="39" s="1"/>
  <c r="I8" i="39"/>
  <c r="J8" i="39" s="1"/>
  <c r="L8" i="39" s="1"/>
  <c r="T8" i="39" s="1"/>
  <c r="F47" i="38"/>
  <c r="G47" i="38" s="1"/>
  <c r="I47" i="38" s="1"/>
  <c r="G46" i="38"/>
  <c r="I46" i="38" s="1"/>
  <c r="K46" i="38" s="1"/>
  <c r="I45" i="38"/>
  <c r="K45" i="38" s="1"/>
  <c r="K44" i="38"/>
  <c r="K43" i="38"/>
  <c r="K42" i="38"/>
  <c r="K41" i="38"/>
  <c r="F39" i="38"/>
  <c r="G39" i="38" s="1"/>
  <c r="I39" i="38" s="1"/>
  <c r="K39" i="38" s="1"/>
  <c r="F38" i="38"/>
  <c r="G38" i="38" s="1"/>
  <c r="I38" i="38" s="1"/>
  <c r="F37" i="38"/>
  <c r="G37" i="38" s="1"/>
  <c r="I37" i="38" s="1"/>
  <c r="F35" i="38"/>
  <c r="G35" i="38" s="1"/>
  <c r="I35" i="38" s="1"/>
  <c r="K35" i="38" s="1"/>
  <c r="G33" i="38"/>
  <c r="I33" i="38" s="1"/>
  <c r="F32" i="38"/>
  <c r="G32" i="38" s="1"/>
  <c r="I32" i="38" s="1"/>
  <c r="F31" i="38"/>
  <c r="G31" i="38" s="1"/>
  <c r="I31" i="38" s="1"/>
  <c r="J31" i="38" s="1"/>
  <c r="J48" i="38" s="1"/>
  <c r="A29" i="38"/>
  <c r="I18" i="38"/>
  <c r="J18" i="38" s="1"/>
  <c r="L18" i="38" s="1"/>
  <c r="T18" i="38" s="1"/>
  <c r="I17" i="38"/>
  <c r="J17" i="38" s="1"/>
  <c r="L17" i="38" s="1"/>
  <c r="T17" i="38" s="1"/>
  <c r="J16" i="38"/>
  <c r="I15" i="38"/>
  <c r="J15" i="38" s="1"/>
  <c r="L15" i="38" s="1"/>
  <c r="T15" i="38" s="1"/>
  <c r="I14" i="38"/>
  <c r="J14" i="38" s="1"/>
  <c r="L14" i="38" s="1"/>
  <c r="T14" i="38" s="1"/>
  <c r="I13" i="38"/>
  <c r="J13" i="38" s="1"/>
  <c r="L13" i="38" s="1"/>
  <c r="T13" i="38" s="1"/>
  <c r="I12" i="38"/>
  <c r="J12" i="38" s="1"/>
  <c r="L12" i="38" s="1"/>
  <c r="T12" i="38" s="1"/>
  <c r="I11" i="38"/>
  <c r="J11" i="38" s="1"/>
  <c r="L11" i="38" s="1"/>
  <c r="T11" i="38" s="1"/>
  <c r="I10" i="38"/>
  <c r="J10" i="38" s="1"/>
  <c r="L10" i="38" s="1"/>
  <c r="T10" i="38" s="1"/>
  <c r="I9" i="38"/>
  <c r="J9" i="38" s="1"/>
  <c r="L9" i="38" s="1"/>
  <c r="T9" i="38" s="1"/>
  <c r="I8" i="38"/>
  <c r="J8" i="38" s="1"/>
  <c r="L8" i="38" s="1"/>
  <c r="T8" i="38" s="1"/>
  <c r="F47" i="37"/>
  <c r="G47" i="37" s="1"/>
  <c r="I47" i="37" s="1"/>
  <c r="G46" i="37"/>
  <c r="I46" i="37" s="1"/>
  <c r="K46" i="37" s="1"/>
  <c r="K45" i="37"/>
  <c r="I45" i="37"/>
  <c r="K44" i="37"/>
  <c r="K43" i="37"/>
  <c r="K42" i="37"/>
  <c r="K41" i="37"/>
  <c r="F39" i="37"/>
  <c r="G39" i="37" s="1"/>
  <c r="I39" i="37" s="1"/>
  <c r="K39" i="37" s="1"/>
  <c r="F38" i="37"/>
  <c r="G38" i="37" s="1"/>
  <c r="I38" i="37" s="1"/>
  <c r="F37" i="37"/>
  <c r="G37" i="37" s="1"/>
  <c r="I37" i="37" s="1"/>
  <c r="F35" i="37"/>
  <c r="G35" i="37" s="1"/>
  <c r="I35" i="37" s="1"/>
  <c r="K35" i="37" s="1"/>
  <c r="G33" i="37"/>
  <c r="I33" i="37" s="1"/>
  <c r="F32" i="37"/>
  <c r="G32" i="37" s="1"/>
  <c r="I32" i="37" s="1"/>
  <c r="F31" i="37"/>
  <c r="G31" i="37" s="1"/>
  <c r="I31" i="37" s="1"/>
  <c r="A29" i="37"/>
  <c r="I18" i="37"/>
  <c r="J18" i="37" s="1"/>
  <c r="L18" i="37" s="1"/>
  <c r="T18" i="37" s="1"/>
  <c r="I17" i="37"/>
  <c r="J17" i="37" s="1"/>
  <c r="L17" i="37" s="1"/>
  <c r="T17" i="37" s="1"/>
  <c r="J16" i="37"/>
  <c r="I15" i="37"/>
  <c r="J15" i="37" s="1"/>
  <c r="L15" i="37" s="1"/>
  <c r="T15" i="37" s="1"/>
  <c r="I14" i="37"/>
  <c r="J14" i="37" s="1"/>
  <c r="L14" i="37" s="1"/>
  <c r="T14" i="37" s="1"/>
  <c r="I13" i="37"/>
  <c r="J13" i="37" s="1"/>
  <c r="L13" i="37" s="1"/>
  <c r="T13" i="37" s="1"/>
  <c r="I12" i="37"/>
  <c r="J12" i="37" s="1"/>
  <c r="L12" i="37" s="1"/>
  <c r="T12" i="37" s="1"/>
  <c r="I11" i="37"/>
  <c r="J11" i="37" s="1"/>
  <c r="L11" i="37" s="1"/>
  <c r="T11" i="37" s="1"/>
  <c r="I10" i="37"/>
  <c r="J10" i="37" s="1"/>
  <c r="L10" i="37" s="1"/>
  <c r="T10" i="37" s="1"/>
  <c r="I9" i="37"/>
  <c r="J9" i="37" s="1"/>
  <c r="L9" i="37" s="1"/>
  <c r="T9" i="37" s="1"/>
  <c r="I8" i="37"/>
  <c r="J8" i="37" s="1"/>
  <c r="L8" i="37" s="1"/>
  <c r="T8" i="37" s="1"/>
  <c r="F47" i="36"/>
  <c r="G47" i="36" s="1"/>
  <c r="I47" i="36" s="1"/>
  <c r="G46" i="36"/>
  <c r="I46" i="36" s="1"/>
  <c r="K46" i="36" s="1"/>
  <c r="I45" i="36"/>
  <c r="K45" i="36" s="1"/>
  <c r="K44" i="36"/>
  <c r="K43" i="36"/>
  <c r="K42" i="36"/>
  <c r="K41" i="36"/>
  <c r="F39" i="36"/>
  <c r="G39" i="36" s="1"/>
  <c r="I39" i="36" s="1"/>
  <c r="K39" i="36" s="1"/>
  <c r="F38" i="36"/>
  <c r="G38" i="36" s="1"/>
  <c r="I38" i="36" s="1"/>
  <c r="F37" i="36"/>
  <c r="G37" i="36" s="1"/>
  <c r="I37" i="36" s="1"/>
  <c r="F35" i="36"/>
  <c r="G35" i="36" s="1"/>
  <c r="I35" i="36" s="1"/>
  <c r="K35" i="36" s="1"/>
  <c r="G33" i="36"/>
  <c r="I33" i="36" s="1"/>
  <c r="F32" i="36"/>
  <c r="G32" i="36" s="1"/>
  <c r="I32" i="36" s="1"/>
  <c r="F31" i="36"/>
  <c r="G31" i="36" s="1"/>
  <c r="I31" i="36" s="1"/>
  <c r="A29" i="36"/>
  <c r="I18" i="36"/>
  <c r="J18" i="36" s="1"/>
  <c r="L18" i="36" s="1"/>
  <c r="T18" i="36" s="1"/>
  <c r="I17" i="36"/>
  <c r="J17" i="36" s="1"/>
  <c r="L17" i="36" s="1"/>
  <c r="T17" i="36" s="1"/>
  <c r="J16" i="36"/>
  <c r="I15" i="36"/>
  <c r="J15" i="36" s="1"/>
  <c r="L15" i="36" s="1"/>
  <c r="T15" i="36" s="1"/>
  <c r="I14" i="36"/>
  <c r="J14" i="36" s="1"/>
  <c r="L14" i="36" s="1"/>
  <c r="T14" i="36" s="1"/>
  <c r="I13" i="36"/>
  <c r="J13" i="36" s="1"/>
  <c r="L13" i="36" s="1"/>
  <c r="T13" i="36" s="1"/>
  <c r="I12" i="36"/>
  <c r="J12" i="36" s="1"/>
  <c r="L12" i="36" s="1"/>
  <c r="T12" i="36" s="1"/>
  <c r="I11" i="36"/>
  <c r="J11" i="36" s="1"/>
  <c r="L11" i="36" s="1"/>
  <c r="T11" i="36" s="1"/>
  <c r="I10" i="36"/>
  <c r="J10" i="36" s="1"/>
  <c r="L10" i="36" s="1"/>
  <c r="T10" i="36" s="1"/>
  <c r="I9" i="36"/>
  <c r="J9" i="36" s="1"/>
  <c r="L9" i="36" s="1"/>
  <c r="T9" i="36" s="1"/>
  <c r="I8" i="36"/>
  <c r="J8" i="36" s="1"/>
  <c r="L8" i="36" s="1"/>
  <c r="T8" i="36" s="1"/>
  <c r="F47" i="35"/>
  <c r="G47" i="35" s="1"/>
  <c r="I47" i="35" s="1"/>
  <c r="G46" i="35"/>
  <c r="I46" i="35" s="1"/>
  <c r="K46" i="35" s="1"/>
  <c r="I45" i="35"/>
  <c r="K45" i="35" s="1"/>
  <c r="K44" i="35"/>
  <c r="K43" i="35"/>
  <c r="K42" i="35"/>
  <c r="K41" i="35"/>
  <c r="F39" i="35"/>
  <c r="G39" i="35" s="1"/>
  <c r="I39" i="35" s="1"/>
  <c r="K39" i="35" s="1"/>
  <c r="F38" i="35"/>
  <c r="G38" i="35" s="1"/>
  <c r="I38" i="35" s="1"/>
  <c r="F37" i="35"/>
  <c r="G37" i="35" s="1"/>
  <c r="I37" i="35" s="1"/>
  <c r="F35" i="35"/>
  <c r="G35" i="35" s="1"/>
  <c r="I35" i="35" s="1"/>
  <c r="K35" i="35" s="1"/>
  <c r="G33" i="35"/>
  <c r="I33" i="35" s="1"/>
  <c r="F32" i="35"/>
  <c r="G32" i="35" s="1"/>
  <c r="I32" i="35" s="1"/>
  <c r="F31" i="35"/>
  <c r="G31" i="35" s="1"/>
  <c r="I31" i="35" s="1"/>
  <c r="A29" i="35"/>
  <c r="I18" i="35"/>
  <c r="J18" i="35" s="1"/>
  <c r="L18" i="35" s="1"/>
  <c r="T18" i="35" s="1"/>
  <c r="I17" i="35"/>
  <c r="J17" i="35" s="1"/>
  <c r="L17" i="35" s="1"/>
  <c r="T17" i="35" s="1"/>
  <c r="J16" i="35"/>
  <c r="I15" i="35"/>
  <c r="J15" i="35" s="1"/>
  <c r="L15" i="35" s="1"/>
  <c r="T15" i="35" s="1"/>
  <c r="I14" i="35"/>
  <c r="J14" i="35" s="1"/>
  <c r="L14" i="35" s="1"/>
  <c r="T14" i="35" s="1"/>
  <c r="I13" i="35"/>
  <c r="J13" i="35" s="1"/>
  <c r="L13" i="35" s="1"/>
  <c r="T13" i="35" s="1"/>
  <c r="I12" i="35"/>
  <c r="J12" i="35" s="1"/>
  <c r="L12" i="35" s="1"/>
  <c r="T12" i="35" s="1"/>
  <c r="I11" i="35"/>
  <c r="J11" i="35" s="1"/>
  <c r="L11" i="35" s="1"/>
  <c r="T11" i="35" s="1"/>
  <c r="I10" i="35"/>
  <c r="J10" i="35" s="1"/>
  <c r="L10" i="35" s="1"/>
  <c r="T10" i="35" s="1"/>
  <c r="I9" i="35"/>
  <c r="J9" i="35" s="1"/>
  <c r="L9" i="35" s="1"/>
  <c r="T9" i="35" s="1"/>
  <c r="I8" i="35"/>
  <c r="J8" i="35" s="1"/>
  <c r="L8" i="35" s="1"/>
  <c r="T8" i="35" s="1"/>
  <c r="F47" i="34"/>
  <c r="G47" i="34" s="1"/>
  <c r="I47" i="34" s="1"/>
  <c r="G46" i="34"/>
  <c r="I46" i="34" s="1"/>
  <c r="K46" i="34" s="1"/>
  <c r="I45" i="34"/>
  <c r="K45" i="34" s="1"/>
  <c r="K44" i="34"/>
  <c r="K43" i="34"/>
  <c r="K42" i="34"/>
  <c r="K41" i="34"/>
  <c r="F39" i="34"/>
  <c r="G39" i="34" s="1"/>
  <c r="I39" i="34" s="1"/>
  <c r="K39" i="34" s="1"/>
  <c r="F38" i="34"/>
  <c r="G38" i="34" s="1"/>
  <c r="I38" i="34" s="1"/>
  <c r="F37" i="34"/>
  <c r="G37" i="34" s="1"/>
  <c r="I37" i="34" s="1"/>
  <c r="F35" i="34"/>
  <c r="G35" i="34" s="1"/>
  <c r="I35" i="34" s="1"/>
  <c r="K35" i="34" s="1"/>
  <c r="G33" i="34"/>
  <c r="I33" i="34" s="1"/>
  <c r="F32" i="34"/>
  <c r="G32" i="34" s="1"/>
  <c r="I32" i="34" s="1"/>
  <c r="F31" i="34"/>
  <c r="G31" i="34" s="1"/>
  <c r="I31" i="34" s="1"/>
  <c r="A29" i="34"/>
  <c r="I18" i="34"/>
  <c r="J18" i="34" s="1"/>
  <c r="L18" i="34" s="1"/>
  <c r="T18" i="34" s="1"/>
  <c r="I17" i="34"/>
  <c r="J17" i="34" s="1"/>
  <c r="L17" i="34" s="1"/>
  <c r="T17" i="34" s="1"/>
  <c r="J16" i="34"/>
  <c r="I15" i="34"/>
  <c r="J15" i="34" s="1"/>
  <c r="L15" i="34" s="1"/>
  <c r="T15" i="34" s="1"/>
  <c r="I14" i="34"/>
  <c r="J14" i="34" s="1"/>
  <c r="L14" i="34" s="1"/>
  <c r="T14" i="34" s="1"/>
  <c r="I13" i="34"/>
  <c r="J13" i="34" s="1"/>
  <c r="L13" i="34" s="1"/>
  <c r="T13" i="34" s="1"/>
  <c r="I12" i="34"/>
  <c r="J12" i="34" s="1"/>
  <c r="L12" i="34" s="1"/>
  <c r="T12" i="34" s="1"/>
  <c r="I11" i="34"/>
  <c r="J11" i="34" s="1"/>
  <c r="L11" i="34" s="1"/>
  <c r="T11" i="34" s="1"/>
  <c r="I10" i="34"/>
  <c r="J10" i="34" s="1"/>
  <c r="L10" i="34" s="1"/>
  <c r="T10" i="34" s="1"/>
  <c r="I9" i="34"/>
  <c r="J9" i="34" s="1"/>
  <c r="L9" i="34" s="1"/>
  <c r="T9" i="34" s="1"/>
  <c r="I8" i="34"/>
  <c r="J8" i="34" s="1"/>
  <c r="L8" i="34" s="1"/>
  <c r="T8" i="34" s="1"/>
  <c r="F47" i="33"/>
  <c r="G47" i="33" s="1"/>
  <c r="I47" i="33" s="1"/>
  <c r="G46" i="33"/>
  <c r="I46" i="33" s="1"/>
  <c r="K46" i="33" s="1"/>
  <c r="I45" i="33"/>
  <c r="K45" i="33" s="1"/>
  <c r="K44" i="33"/>
  <c r="K43" i="33"/>
  <c r="K42" i="33"/>
  <c r="K41" i="33"/>
  <c r="F39" i="33"/>
  <c r="G39" i="33" s="1"/>
  <c r="I39" i="33" s="1"/>
  <c r="K39" i="33" s="1"/>
  <c r="F38" i="33"/>
  <c r="G38" i="33" s="1"/>
  <c r="I38" i="33" s="1"/>
  <c r="F37" i="33"/>
  <c r="G37" i="33" s="1"/>
  <c r="I37" i="33" s="1"/>
  <c r="F35" i="33"/>
  <c r="G35" i="33" s="1"/>
  <c r="I35" i="33" s="1"/>
  <c r="K35" i="33" s="1"/>
  <c r="G33" i="33"/>
  <c r="I33" i="33" s="1"/>
  <c r="F32" i="33"/>
  <c r="G32" i="33" s="1"/>
  <c r="I32" i="33" s="1"/>
  <c r="F31" i="33"/>
  <c r="G31" i="33" s="1"/>
  <c r="I31" i="33" s="1"/>
  <c r="A29" i="33"/>
  <c r="I18" i="33"/>
  <c r="J18" i="33" s="1"/>
  <c r="L18" i="33" s="1"/>
  <c r="T18" i="33" s="1"/>
  <c r="J17" i="33"/>
  <c r="L17" i="33" s="1"/>
  <c r="T17" i="33" s="1"/>
  <c r="I17" i="33"/>
  <c r="J16" i="33"/>
  <c r="I15" i="33"/>
  <c r="J15" i="33" s="1"/>
  <c r="L15" i="33" s="1"/>
  <c r="T15" i="33" s="1"/>
  <c r="I14" i="33"/>
  <c r="J14" i="33" s="1"/>
  <c r="L14" i="33" s="1"/>
  <c r="T14" i="33" s="1"/>
  <c r="I13" i="33"/>
  <c r="J13" i="33" s="1"/>
  <c r="L13" i="33" s="1"/>
  <c r="T13" i="33" s="1"/>
  <c r="I12" i="33"/>
  <c r="J12" i="33" s="1"/>
  <c r="L12" i="33" s="1"/>
  <c r="T12" i="33" s="1"/>
  <c r="I11" i="33"/>
  <c r="J11" i="33" s="1"/>
  <c r="L11" i="33" s="1"/>
  <c r="T11" i="33" s="1"/>
  <c r="I10" i="33"/>
  <c r="J10" i="33" s="1"/>
  <c r="L10" i="33" s="1"/>
  <c r="T10" i="33" s="1"/>
  <c r="I9" i="33"/>
  <c r="J9" i="33" s="1"/>
  <c r="L9" i="33" s="1"/>
  <c r="T9" i="33" s="1"/>
  <c r="I8" i="33"/>
  <c r="J8" i="33" s="1"/>
  <c r="L8" i="33" s="1"/>
  <c r="T8" i="33" s="1"/>
  <c r="F47" i="32"/>
  <c r="G47" i="32" s="1"/>
  <c r="I47" i="32" s="1"/>
  <c r="G46" i="32"/>
  <c r="I46" i="32" s="1"/>
  <c r="K46" i="32" s="1"/>
  <c r="I45" i="32"/>
  <c r="K45" i="32" s="1"/>
  <c r="K44" i="32"/>
  <c r="K43" i="32"/>
  <c r="K42" i="32"/>
  <c r="K41" i="32"/>
  <c r="F39" i="32"/>
  <c r="G39" i="32" s="1"/>
  <c r="I39" i="32" s="1"/>
  <c r="K39" i="32" s="1"/>
  <c r="F38" i="32"/>
  <c r="G38" i="32" s="1"/>
  <c r="I38" i="32" s="1"/>
  <c r="F37" i="32"/>
  <c r="G37" i="32" s="1"/>
  <c r="I37" i="32" s="1"/>
  <c r="F35" i="32"/>
  <c r="G35" i="32" s="1"/>
  <c r="I35" i="32" s="1"/>
  <c r="K35" i="32" s="1"/>
  <c r="G33" i="32"/>
  <c r="I33" i="32" s="1"/>
  <c r="F32" i="32"/>
  <c r="G32" i="32" s="1"/>
  <c r="I32" i="32" s="1"/>
  <c r="F31" i="32"/>
  <c r="G31" i="32" s="1"/>
  <c r="I31" i="32" s="1"/>
  <c r="A29" i="32"/>
  <c r="I18" i="32"/>
  <c r="J18" i="32" s="1"/>
  <c r="L18" i="32" s="1"/>
  <c r="T18" i="32" s="1"/>
  <c r="I17" i="32"/>
  <c r="J17" i="32" s="1"/>
  <c r="L17" i="32" s="1"/>
  <c r="T17" i="32" s="1"/>
  <c r="J16" i="32"/>
  <c r="I15" i="32"/>
  <c r="J15" i="32" s="1"/>
  <c r="L15" i="32" s="1"/>
  <c r="T15" i="32" s="1"/>
  <c r="I14" i="32"/>
  <c r="J14" i="32" s="1"/>
  <c r="L14" i="32" s="1"/>
  <c r="T14" i="32" s="1"/>
  <c r="I13" i="32"/>
  <c r="J13" i="32" s="1"/>
  <c r="L13" i="32" s="1"/>
  <c r="T13" i="32" s="1"/>
  <c r="I12" i="32"/>
  <c r="J12" i="32" s="1"/>
  <c r="L12" i="32" s="1"/>
  <c r="T12" i="32" s="1"/>
  <c r="I11" i="32"/>
  <c r="J11" i="32" s="1"/>
  <c r="L11" i="32" s="1"/>
  <c r="T11" i="32" s="1"/>
  <c r="I10" i="32"/>
  <c r="J10" i="32" s="1"/>
  <c r="L10" i="32" s="1"/>
  <c r="T10" i="32" s="1"/>
  <c r="I9" i="32"/>
  <c r="J9" i="32" s="1"/>
  <c r="L9" i="32" s="1"/>
  <c r="T9" i="32" s="1"/>
  <c r="I8" i="32"/>
  <c r="J8" i="32" s="1"/>
  <c r="L8" i="32" s="1"/>
  <c r="T8" i="32" s="1"/>
  <c r="F47" i="31"/>
  <c r="G47" i="31" s="1"/>
  <c r="I47" i="31" s="1"/>
  <c r="G46" i="31"/>
  <c r="I46" i="31" s="1"/>
  <c r="K46" i="31" s="1"/>
  <c r="I45" i="31"/>
  <c r="K45" i="31" s="1"/>
  <c r="K44" i="31"/>
  <c r="K43" i="31"/>
  <c r="K42" i="31"/>
  <c r="K41" i="31"/>
  <c r="F39" i="31"/>
  <c r="G39" i="31" s="1"/>
  <c r="I39" i="31" s="1"/>
  <c r="K39" i="31" s="1"/>
  <c r="G38" i="31"/>
  <c r="I38" i="31" s="1"/>
  <c r="F38" i="31"/>
  <c r="F37" i="31"/>
  <c r="G37" i="31" s="1"/>
  <c r="I37" i="31" s="1"/>
  <c r="F35" i="31"/>
  <c r="G35" i="31" s="1"/>
  <c r="I35" i="31" s="1"/>
  <c r="K35" i="31" s="1"/>
  <c r="G33" i="31"/>
  <c r="I33" i="31" s="1"/>
  <c r="F32" i="31"/>
  <c r="G32" i="31" s="1"/>
  <c r="I32" i="31" s="1"/>
  <c r="F31" i="31"/>
  <c r="G31" i="31" s="1"/>
  <c r="I31" i="31" s="1"/>
  <c r="A29" i="31"/>
  <c r="I18" i="31"/>
  <c r="J18" i="31" s="1"/>
  <c r="L18" i="31" s="1"/>
  <c r="T18" i="31" s="1"/>
  <c r="I17" i="31"/>
  <c r="J17" i="31" s="1"/>
  <c r="L17" i="31" s="1"/>
  <c r="T17" i="31" s="1"/>
  <c r="J16" i="31"/>
  <c r="I15" i="31"/>
  <c r="J15" i="31" s="1"/>
  <c r="L15" i="31" s="1"/>
  <c r="T15" i="31" s="1"/>
  <c r="I14" i="31"/>
  <c r="J14" i="31" s="1"/>
  <c r="L14" i="31" s="1"/>
  <c r="T14" i="31" s="1"/>
  <c r="I13" i="31"/>
  <c r="J13" i="31" s="1"/>
  <c r="L13" i="31" s="1"/>
  <c r="T13" i="31" s="1"/>
  <c r="I12" i="31"/>
  <c r="J12" i="31" s="1"/>
  <c r="L12" i="31" s="1"/>
  <c r="T12" i="31" s="1"/>
  <c r="I11" i="31"/>
  <c r="J11" i="31" s="1"/>
  <c r="L11" i="31" s="1"/>
  <c r="T11" i="31" s="1"/>
  <c r="I10" i="31"/>
  <c r="J10" i="31" s="1"/>
  <c r="L10" i="31" s="1"/>
  <c r="T10" i="31" s="1"/>
  <c r="I9" i="31"/>
  <c r="J9" i="31" s="1"/>
  <c r="L9" i="31" s="1"/>
  <c r="T9" i="31" s="1"/>
  <c r="I8" i="31"/>
  <c r="J8" i="31" s="1"/>
  <c r="L8" i="31" s="1"/>
  <c r="T8" i="31" s="1"/>
  <c r="F47" i="30"/>
  <c r="G47" i="30" s="1"/>
  <c r="I47" i="30" s="1"/>
  <c r="G46" i="30"/>
  <c r="I46" i="30" s="1"/>
  <c r="K46" i="30" s="1"/>
  <c r="I45" i="30"/>
  <c r="K45" i="30" s="1"/>
  <c r="K44" i="30"/>
  <c r="K43" i="30"/>
  <c r="K42" i="30"/>
  <c r="K41" i="30"/>
  <c r="F39" i="30"/>
  <c r="G39" i="30" s="1"/>
  <c r="I39" i="30" s="1"/>
  <c r="K39" i="30" s="1"/>
  <c r="F38" i="30"/>
  <c r="G38" i="30" s="1"/>
  <c r="I38" i="30" s="1"/>
  <c r="F37" i="30"/>
  <c r="G37" i="30" s="1"/>
  <c r="I37" i="30" s="1"/>
  <c r="F35" i="30"/>
  <c r="G35" i="30" s="1"/>
  <c r="I35" i="30" s="1"/>
  <c r="K35" i="30" s="1"/>
  <c r="G33" i="30"/>
  <c r="I33" i="30" s="1"/>
  <c r="F32" i="30"/>
  <c r="G32" i="30" s="1"/>
  <c r="I32" i="30" s="1"/>
  <c r="F31" i="30"/>
  <c r="G31" i="30" s="1"/>
  <c r="I31" i="30" s="1"/>
  <c r="A29" i="30"/>
  <c r="I18" i="30"/>
  <c r="J18" i="30" s="1"/>
  <c r="L18" i="30" s="1"/>
  <c r="T18" i="30" s="1"/>
  <c r="I17" i="30"/>
  <c r="J17" i="30" s="1"/>
  <c r="L17" i="30" s="1"/>
  <c r="T17" i="30" s="1"/>
  <c r="J16" i="30"/>
  <c r="I15" i="30"/>
  <c r="J15" i="30" s="1"/>
  <c r="L15" i="30" s="1"/>
  <c r="T15" i="30" s="1"/>
  <c r="I14" i="30"/>
  <c r="J14" i="30" s="1"/>
  <c r="L14" i="30" s="1"/>
  <c r="T14" i="30" s="1"/>
  <c r="I13" i="30"/>
  <c r="J13" i="30" s="1"/>
  <c r="L13" i="30" s="1"/>
  <c r="T13" i="30" s="1"/>
  <c r="I12" i="30"/>
  <c r="J12" i="30" s="1"/>
  <c r="L12" i="30" s="1"/>
  <c r="T12" i="30" s="1"/>
  <c r="I11" i="30"/>
  <c r="J11" i="30" s="1"/>
  <c r="L11" i="30" s="1"/>
  <c r="T11" i="30" s="1"/>
  <c r="I10" i="30"/>
  <c r="J10" i="30" s="1"/>
  <c r="L10" i="30" s="1"/>
  <c r="T10" i="30" s="1"/>
  <c r="I9" i="30"/>
  <c r="J9" i="30" s="1"/>
  <c r="L9" i="30" s="1"/>
  <c r="T9" i="30" s="1"/>
  <c r="I8" i="30"/>
  <c r="J8" i="30" s="1"/>
  <c r="L8" i="30" s="1"/>
  <c r="T8" i="30" s="1"/>
  <c r="F47" i="29"/>
  <c r="G47" i="29" s="1"/>
  <c r="I47" i="29" s="1"/>
  <c r="G46" i="29"/>
  <c r="I46" i="29" s="1"/>
  <c r="K46" i="29" s="1"/>
  <c r="I45" i="29"/>
  <c r="K45" i="29" s="1"/>
  <c r="K44" i="29"/>
  <c r="K43" i="29"/>
  <c r="K42" i="29"/>
  <c r="K41" i="29"/>
  <c r="F39" i="29"/>
  <c r="G39" i="29" s="1"/>
  <c r="I39" i="29" s="1"/>
  <c r="K39" i="29" s="1"/>
  <c r="F38" i="29"/>
  <c r="G38" i="29" s="1"/>
  <c r="I38" i="29" s="1"/>
  <c r="F37" i="29"/>
  <c r="G37" i="29" s="1"/>
  <c r="I37" i="29" s="1"/>
  <c r="F35" i="29"/>
  <c r="G35" i="29" s="1"/>
  <c r="I35" i="29" s="1"/>
  <c r="K35" i="29" s="1"/>
  <c r="G33" i="29"/>
  <c r="I33" i="29" s="1"/>
  <c r="F32" i="29"/>
  <c r="G32" i="29" s="1"/>
  <c r="I32" i="29" s="1"/>
  <c r="G31" i="29"/>
  <c r="I31" i="29" s="1"/>
  <c r="F31" i="29"/>
  <c r="A29" i="29"/>
  <c r="I18" i="29"/>
  <c r="J18" i="29" s="1"/>
  <c r="L18" i="29" s="1"/>
  <c r="T18" i="29" s="1"/>
  <c r="I17" i="29"/>
  <c r="J17" i="29" s="1"/>
  <c r="L17" i="29" s="1"/>
  <c r="T17" i="29" s="1"/>
  <c r="J16" i="29"/>
  <c r="I15" i="29"/>
  <c r="J15" i="29" s="1"/>
  <c r="L15" i="29" s="1"/>
  <c r="T15" i="29" s="1"/>
  <c r="I14" i="29"/>
  <c r="J14" i="29" s="1"/>
  <c r="L14" i="29" s="1"/>
  <c r="T14" i="29" s="1"/>
  <c r="I13" i="29"/>
  <c r="J13" i="29" s="1"/>
  <c r="L13" i="29" s="1"/>
  <c r="T13" i="29" s="1"/>
  <c r="I12" i="29"/>
  <c r="J12" i="29" s="1"/>
  <c r="L12" i="29" s="1"/>
  <c r="T12" i="29" s="1"/>
  <c r="I11" i="29"/>
  <c r="J11" i="29" s="1"/>
  <c r="L11" i="29" s="1"/>
  <c r="T11" i="29" s="1"/>
  <c r="I10" i="29"/>
  <c r="J10" i="29" s="1"/>
  <c r="L10" i="29" s="1"/>
  <c r="T10" i="29" s="1"/>
  <c r="I9" i="29"/>
  <c r="J9" i="29" s="1"/>
  <c r="L9" i="29" s="1"/>
  <c r="T9" i="29" s="1"/>
  <c r="I8" i="29"/>
  <c r="J8" i="29" s="1"/>
  <c r="L8" i="29" s="1"/>
  <c r="T8" i="29" s="1"/>
  <c r="F47" i="28"/>
  <c r="G47" i="28" s="1"/>
  <c r="I47" i="28" s="1"/>
  <c r="G46" i="28"/>
  <c r="I46" i="28" s="1"/>
  <c r="K46" i="28" s="1"/>
  <c r="K45" i="28"/>
  <c r="I45" i="28"/>
  <c r="K44" i="28"/>
  <c r="K43" i="28"/>
  <c r="K42" i="28"/>
  <c r="K41" i="28"/>
  <c r="F39" i="28"/>
  <c r="G39" i="28" s="1"/>
  <c r="I39" i="28" s="1"/>
  <c r="K39" i="28" s="1"/>
  <c r="F38" i="28"/>
  <c r="G38" i="28" s="1"/>
  <c r="I38" i="28" s="1"/>
  <c r="F37" i="28"/>
  <c r="G37" i="28" s="1"/>
  <c r="I37" i="28" s="1"/>
  <c r="F35" i="28"/>
  <c r="G35" i="28" s="1"/>
  <c r="I35" i="28" s="1"/>
  <c r="K35" i="28" s="1"/>
  <c r="G33" i="28"/>
  <c r="I33" i="28" s="1"/>
  <c r="F32" i="28"/>
  <c r="G32" i="28" s="1"/>
  <c r="I32" i="28" s="1"/>
  <c r="F31" i="28"/>
  <c r="G31" i="28" s="1"/>
  <c r="I31" i="28" s="1"/>
  <c r="A29" i="28"/>
  <c r="I18" i="28"/>
  <c r="J18" i="28" s="1"/>
  <c r="L18" i="28" s="1"/>
  <c r="T18" i="28" s="1"/>
  <c r="I17" i="28"/>
  <c r="J17" i="28" s="1"/>
  <c r="L17" i="28" s="1"/>
  <c r="T17" i="28" s="1"/>
  <c r="J16" i="28"/>
  <c r="I15" i="28"/>
  <c r="J15" i="28" s="1"/>
  <c r="L15" i="28" s="1"/>
  <c r="T15" i="28" s="1"/>
  <c r="I14" i="28"/>
  <c r="J14" i="28" s="1"/>
  <c r="L14" i="28" s="1"/>
  <c r="T14" i="28" s="1"/>
  <c r="I13" i="28"/>
  <c r="J13" i="28" s="1"/>
  <c r="L13" i="28" s="1"/>
  <c r="T13" i="28" s="1"/>
  <c r="I12" i="28"/>
  <c r="J12" i="28" s="1"/>
  <c r="L12" i="28" s="1"/>
  <c r="T12" i="28" s="1"/>
  <c r="I11" i="28"/>
  <c r="J11" i="28" s="1"/>
  <c r="L11" i="28" s="1"/>
  <c r="T11" i="28" s="1"/>
  <c r="I10" i="28"/>
  <c r="J10" i="28" s="1"/>
  <c r="L10" i="28" s="1"/>
  <c r="T10" i="28" s="1"/>
  <c r="I9" i="28"/>
  <c r="J9" i="28" s="1"/>
  <c r="L9" i="28" s="1"/>
  <c r="T9" i="28" s="1"/>
  <c r="I8" i="28"/>
  <c r="J8" i="28" s="1"/>
  <c r="L8" i="28" s="1"/>
  <c r="T8" i="28" s="1"/>
  <c r="F47" i="27"/>
  <c r="G47" i="27" s="1"/>
  <c r="I47" i="27" s="1"/>
  <c r="G46" i="27"/>
  <c r="I46" i="27" s="1"/>
  <c r="K46" i="27" s="1"/>
  <c r="I45" i="27"/>
  <c r="K45" i="27" s="1"/>
  <c r="K44" i="27"/>
  <c r="K43" i="27"/>
  <c r="K42" i="27"/>
  <c r="K41" i="27"/>
  <c r="F39" i="27"/>
  <c r="G39" i="27" s="1"/>
  <c r="I39" i="27" s="1"/>
  <c r="K39" i="27" s="1"/>
  <c r="G38" i="27"/>
  <c r="I38" i="27" s="1"/>
  <c r="F38" i="27"/>
  <c r="F37" i="27"/>
  <c r="G37" i="27" s="1"/>
  <c r="I37" i="27" s="1"/>
  <c r="F35" i="27"/>
  <c r="G35" i="27" s="1"/>
  <c r="I35" i="27" s="1"/>
  <c r="K35" i="27" s="1"/>
  <c r="G33" i="27"/>
  <c r="I33" i="27" s="1"/>
  <c r="F32" i="27"/>
  <c r="G32" i="27" s="1"/>
  <c r="I32" i="27" s="1"/>
  <c r="F31" i="27"/>
  <c r="G31" i="27" s="1"/>
  <c r="I31" i="27" s="1"/>
  <c r="A29" i="27"/>
  <c r="I18" i="27"/>
  <c r="J18" i="27" s="1"/>
  <c r="L18" i="27" s="1"/>
  <c r="T18" i="27" s="1"/>
  <c r="I17" i="27"/>
  <c r="J17" i="27" s="1"/>
  <c r="L17" i="27" s="1"/>
  <c r="T17" i="27" s="1"/>
  <c r="J16" i="27"/>
  <c r="I15" i="27"/>
  <c r="J15" i="27" s="1"/>
  <c r="L15" i="27" s="1"/>
  <c r="T15" i="27" s="1"/>
  <c r="I14" i="27"/>
  <c r="J14" i="27" s="1"/>
  <c r="L14" i="27" s="1"/>
  <c r="T14" i="27" s="1"/>
  <c r="I13" i="27"/>
  <c r="J13" i="27" s="1"/>
  <c r="L13" i="27" s="1"/>
  <c r="T13" i="27" s="1"/>
  <c r="I12" i="27"/>
  <c r="J12" i="27" s="1"/>
  <c r="L12" i="27" s="1"/>
  <c r="T12" i="27" s="1"/>
  <c r="I11" i="27"/>
  <c r="J11" i="27" s="1"/>
  <c r="L11" i="27" s="1"/>
  <c r="T11" i="27" s="1"/>
  <c r="I10" i="27"/>
  <c r="J10" i="27" s="1"/>
  <c r="L10" i="27" s="1"/>
  <c r="T10" i="27" s="1"/>
  <c r="I9" i="27"/>
  <c r="J9" i="27" s="1"/>
  <c r="L9" i="27" s="1"/>
  <c r="T9" i="27" s="1"/>
  <c r="I8" i="27"/>
  <c r="J8" i="27" s="1"/>
  <c r="L8" i="27" s="1"/>
  <c r="T8" i="27" s="1"/>
  <c r="F47" i="26"/>
  <c r="G47" i="26" s="1"/>
  <c r="I47" i="26" s="1"/>
  <c r="G46" i="26"/>
  <c r="I46" i="26" s="1"/>
  <c r="K46" i="26" s="1"/>
  <c r="I45" i="26"/>
  <c r="K45" i="26" s="1"/>
  <c r="K44" i="26"/>
  <c r="K43" i="26"/>
  <c r="K42" i="26"/>
  <c r="K41" i="26"/>
  <c r="G39" i="26"/>
  <c r="I39" i="26" s="1"/>
  <c r="K39" i="26" s="1"/>
  <c r="F39" i="26"/>
  <c r="F38" i="26"/>
  <c r="G38" i="26" s="1"/>
  <c r="I38" i="26" s="1"/>
  <c r="F37" i="26"/>
  <c r="G37" i="26" s="1"/>
  <c r="I37" i="26" s="1"/>
  <c r="F35" i="26"/>
  <c r="G35" i="26" s="1"/>
  <c r="I35" i="26" s="1"/>
  <c r="K35" i="26" s="1"/>
  <c r="G33" i="26"/>
  <c r="I33" i="26" s="1"/>
  <c r="F32" i="26"/>
  <c r="G32" i="26" s="1"/>
  <c r="I32" i="26" s="1"/>
  <c r="F31" i="26"/>
  <c r="G31" i="26" s="1"/>
  <c r="I31" i="26" s="1"/>
  <c r="A29" i="26"/>
  <c r="I18" i="26"/>
  <c r="J18" i="26" s="1"/>
  <c r="L18" i="26" s="1"/>
  <c r="T18" i="26" s="1"/>
  <c r="I17" i="26"/>
  <c r="J17" i="26" s="1"/>
  <c r="L17" i="26" s="1"/>
  <c r="T17" i="26" s="1"/>
  <c r="J16" i="26"/>
  <c r="I15" i="26"/>
  <c r="J15" i="26" s="1"/>
  <c r="L15" i="26" s="1"/>
  <c r="T15" i="26" s="1"/>
  <c r="I14" i="26"/>
  <c r="J14" i="26" s="1"/>
  <c r="L14" i="26" s="1"/>
  <c r="T14" i="26" s="1"/>
  <c r="I13" i="26"/>
  <c r="J13" i="26" s="1"/>
  <c r="L13" i="26" s="1"/>
  <c r="T13" i="26" s="1"/>
  <c r="I12" i="26"/>
  <c r="J12" i="26" s="1"/>
  <c r="L12" i="26" s="1"/>
  <c r="T12" i="26" s="1"/>
  <c r="I11" i="26"/>
  <c r="J11" i="26" s="1"/>
  <c r="L11" i="26" s="1"/>
  <c r="T11" i="26" s="1"/>
  <c r="I10" i="26"/>
  <c r="J10" i="26" s="1"/>
  <c r="L10" i="26" s="1"/>
  <c r="T10" i="26" s="1"/>
  <c r="I9" i="26"/>
  <c r="J9" i="26" s="1"/>
  <c r="L9" i="26" s="1"/>
  <c r="T9" i="26" s="1"/>
  <c r="I8" i="26"/>
  <c r="J8" i="26" s="1"/>
  <c r="L8" i="26" s="1"/>
  <c r="T8" i="26" s="1"/>
  <c r="F47" i="25"/>
  <c r="G47" i="25" s="1"/>
  <c r="I47" i="25" s="1"/>
  <c r="G46" i="25"/>
  <c r="I46" i="25" s="1"/>
  <c r="K46" i="25" s="1"/>
  <c r="I45" i="25"/>
  <c r="K45" i="25" s="1"/>
  <c r="K44" i="25"/>
  <c r="K43" i="25"/>
  <c r="K42" i="25"/>
  <c r="K41" i="25"/>
  <c r="F39" i="25"/>
  <c r="G39" i="25" s="1"/>
  <c r="I39" i="25" s="1"/>
  <c r="K39" i="25" s="1"/>
  <c r="F38" i="25"/>
  <c r="G38" i="25" s="1"/>
  <c r="I38" i="25" s="1"/>
  <c r="F37" i="25"/>
  <c r="G37" i="25" s="1"/>
  <c r="I37" i="25" s="1"/>
  <c r="F35" i="25"/>
  <c r="G35" i="25" s="1"/>
  <c r="I35" i="25" s="1"/>
  <c r="K35" i="25" s="1"/>
  <c r="G33" i="25"/>
  <c r="I33" i="25" s="1"/>
  <c r="F32" i="25"/>
  <c r="G32" i="25" s="1"/>
  <c r="I32" i="25" s="1"/>
  <c r="F31" i="25"/>
  <c r="G31" i="25" s="1"/>
  <c r="I31" i="25" s="1"/>
  <c r="A29" i="25"/>
  <c r="I18" i="25"/>
  <c r="J18" i="25" s="1"/>
  <c r="L18" i="25" s="1"/>
  <c r="T18" i="25" s="1"/>
  <c r="I17" i="25"/>
  <c r="J17" i="25" s="1"/>
  <c r="L17" i="25" s="1"/>
  <c r="T17" i="25" s="1"/>
  <c r="J16" i="25"/>
  <c r="I15" i="25"/>
  <c r="J15" i="25" s="1"/>
  <c r="L15" i="25" s="1"/>
  <c r="T15" i="25" s="1"/>
  <c r="I14" i="25"/>
  <c r="J14" i="25" s="1"/>
  <c r="L14" i="25" s="1"/>
  <c r="T14" i="25" s="1"/>
  <c r="I13" i="25"/>
  <c r="J13" i="25" s="1"/>
  <c r="L13" i="25" s="1"/>
  <c r="T13" i="25" s="1"/>
  <c r="I12" i="25"/>
  <c r="J12" i="25" s="1"/>
  <c r="L12" i="25" s="1"/>
  <c r="T12" i="25" s="1"/>
  <c r="I11" i="25"/>
  <c r="J11" i="25" s="1"/>
  <c r="L11" i="25" s="1"/>
  <c r="T11" i="25" s="1"/>
  <c r="I10" i="25"/>
  <c r="J10" i="25" s="1"/>
  <c r="L10" i="25" s="1"/>
  <c r="T10" i="25" s="1"/>
  <c r="I9" i="25"/>
  <c r="J9" i="25" s="1"/>
  <c r="L9" i="25" s="1"/>
  <c r="T9" i="25" s="1"/>
  <c r="I8" i="25"/>
  <c r="J8" i="25" s="1"/>
  <c r="L8" i="25" s="1"/>
  <c r="T8" i="25" s="1"/>
  <c r="F47" i="24"/>
  <c r="G47" i="24" s="1"/>
  <c r="I47" i="24" s="1"/>
  <c r="G46" i="24"/>
  <c r="I46" i="24" s="1"/>
  <c r="K46" i="24" s="1"/>
  <c r="I45" i="24"/>
  <c r="K45" i="24" s="1"/>
  <c r="K44" i="24"/>
  <c r="K43" i="24"/>
  <c r="K42" i="24"/>
  <c r="K41" i="24"/>
  <c r="F39" i="24"/>
  <c r="G39" i="24" s="1"/>
  <c r="I39" i="24" s="1"/>
  <c r="K39" i="24" s="1"/>
  <c r="F38" i="24"/>
  <c r="G38" i="24" s="1"/>
  <c r="I38" i="24" s="1"/>
  <c r="F37" i="24"/>
  <c r="G37" i="24" s="1"/>
  <c r="I37" i="24" s="1"/>
  <c r="F35" i="24"/>
  <c r="G35" i="24" s="1"/>
  <c r="I35" i="24" s="1"/>
  <c r="K35" i="24" s="1"/>
  <c r="G33" i="24"/>
  <c r="I33" i="24" s="1"/>
  <c r="F32" i="24"/>
  <c r="G32" i="24" s="1"/>
  <c r="I32" i="24" s="1"/>
  <c r="F31" i="24"/>
  <c r="G31" i="24" s="1"/>
  <c r="I31" i="24" s="1"/>
  <c r="A29" i="24"/>
  <c r="I18" i="24"/>
  <c r="J18" i="24" s="1"/>
  <c r="L18" i="24" s="1"/>
  <c r="T18" i="24" s="1"/>
  <c r="I17" i="24"/>
  <c r="J17" i="24" s="1"/>
  <c r="L17" i="24" s="1"/>
  <c r="T17" i="24" s="1"/>
  <c r="J16" i="24"/>
  <c r="I15" i="24"/>
  <c r="J15" i="24" s="1"/>
  <c r="L15" i="24" s="1"/>
  <c r="T15" i="24" s="1"/>
  <c r="I14" i="24"/>
  <c r="J14" i="24" s="1"/>
  <c r="L14" i="24" s="1"/>
  <c r="T14" i="24" s="1"/>
  <c r="I13" i="24"/>
  <c r="J13" i="24" s="1"/>
  <c r="L13" i="24" s="1"/>
  <c r="T13" i="24" s="1"/>
  <c r="I12" i="24"/>
  <c r="J12" i="24" s="1"/>
  <c r="L12" i="24" s="1"/>
  <c r="T12" i="24" s="1"/>
  <c r="I11" i="24"/>
  <c r="J11" i="24" s="1"/>
  <c r="L11" i="24" s="1"/>
  <c r="T11" i="24" s="1"/>
  <c r="I10" i="24"/>
  <c r="J10" i="24" s="1"/>
  <c r="L10" i="24" s="1"/>
  <c r="T10" i="24" s="1"/>
  <c r="J9" i="24"/>
  <c r="L9" i="24" s="1"/>
  <c r="T9" i="24" s="1"/>
  <c r="I9" i="24"/>
  <c r="I8" i="24"/>
  <c r="J8" i="24" s="1"/>
  <c r="L8" i="24" s="1"/>
  <c r="T8" i="24" s="1"/>
  <c r="F47" i="23"/>
  <c r="G47" i="23" s="1"/>
  <c r="I47" i="23" s="1"/>
  <c r="G46" i="23"/>
  <c r="I46" i="23" s="1"/>
  <c r="K46" i="23" s="1"/>
  <c r="I45" i="23"/>
  <c r="K45" i="23" s="1"/>
  <c r="K44" i="23"/>
  <c r="K43" i="23"/>
  <c r="K42" i="23"/>
  <c r="K41" i="23"/>
  <c r="F39" i="23"/>
  <c r="G39" i="23" s="1"/>
  <c r="I39" i="23" s="1"/>
  <c r="K39" i="23" s="1"/>
  <c r="F38" i="23"/>
  <c r="G38" i="23" s="1"/>
  <c r="I38" i="23" s="1"/>
  <c r="F37" i="23"/>
  <c r="G37" i="23" s="1"/>
  <c r="I37" i="23" s="1"/>
  <c r="F35" i="23"/>
  <c r="G35" i="23" s="1"/>
  <c r="I35" i="23" s="1"/>
  <c r="K35" i="23" s="1"/>
  <c r="G33" i="23"/>
  <c r="I33" i="23" s="1"/>
  <c r="F32" i="23"/>
  <c r="G32" i="23" s="1"/>
  <c r="I32" i="23" s="1"/>
  <c r="F31" i="23"/>
  <c r="G31" i="23" s="1"/>
  <c r="I31" i="23" s="1"/>
  <c r="A29" i="23"/>
  <c r="I18" i="23"/>
  <c r="J18" i="23" s="1"/>
  <c r="L18" i="23" s="1"/>
  <c r="T18" i="23" s="1"/>
  <c r="I17" i="23"/>
  <c r="J17" i="23" s="1"/>
  <c r="L17" i="23" s="1"/>
  <c r="T17" i="23" s="1"/>
  <c r="J16" i="23"/>
  <c r="I15" i="23"/>
  <c r="J15" i="23" s="1"/>
  <c r="L15" i="23" s="1"/>
  <c r="T15" i="23" s="1"/>
  <c r="I14" i="23"/>
  <c r="J14" i="23" s="1"/>
  <c r="L14" i="23" s="1"/>
  <c r="T14" i="23" s="1"/>
  <c r="I13" i="23"/>
  <c r="J13" i="23" s="1"/>
  <c r="L13" i="23" s="1"/>
  <c r="T13" i="23" s="1"/>
  <c r="I12" i="23"/>
  <c r="J12" i="23" s="1"/>
  <c r="L12" i="23" s="1"/>
  <c r="T12" i="23" s="1"/>
  <c r="I11" i="23"/>
  <c r="J11" i="23" s="1"/>
  <c r="L11" i="23" s="1"/>
  <c r="T11" i="23" s="1"/>
  <c r="I10" i="23"/>
  <c r="J10" i="23" s="1"/>
  <c r="L10" i="23" s="1"/>
  <c r="T10" i="23" s="1"/>
  <c r="I9" i="23"/>
  <c r="J9" i="23" s="1"/>
  <c r="L9" i="23" s="1"/>
  <c r="T9" i="23" s="1"/>
  <c r="I8" i="23"/>
  <c r="J8" i="23" s="1"/>
  <c r="L8" i="23" s="1"/>
  <c r="T8" i="23" s="1"/>
  <c r="F47" i="22"/>
  <c r="G47" i="22" s="1"/>
  <c r="I47" i="22" s="1"/>
  <c r="G46" i="22"/>
  <c r="I46" i="22" s="1"/>
  <c r="K46" i="22" s="1"/>
  <c r="I45" i="22"/>
  <c r="K45" i="22" s="1"/>
  <c r="K44" i="22"/>
  <c r="K43" i="22"/>
  <c r="K42" i="22"/>
  <c r="K41" i="22"/>
  <c r="F39" i="22"/>
  <c r="G39" i="22" s="1"/>
  <c r="I39" i="22" s="1"/>
  <c r="K39" i="22" s="1"/>
  <c r="F38" i="22"/>
  <c r="G38" i="22" s="1"/>
  <c r="I38" i="22" s="1"/>
  <c r="F37" i="22"/>
  <c r="G37" i="22" s="1"/>
  <c r="I37" i="22" s="1"/>
  <c r="F35" i="22"/>
  <c r="G35" i="22" s="1"/>
  <c r="I35" i="22" s="1"/>
  <c r="K35" i="22" s="1"/>
  <c r="G33" i="22"/>
  <c r="I33" i="22" s="1"/>
  <c r="G32" i="22"/>
  <c r="I32" i="22" s="1"/>
  <c r="F32" i="22"/>
  <c r="F31" i="22"/>
  <c r="G31" i="22" s="1"/>
  <c r="I31" i="22" s="1"/>
  <c r="A29" i="22"/>
  <c r="I18" i="22"/>
  <c r="J18" i="22" s="1"/>
  <c r="L18" i="22" s="1"/>
  <c r="T18" i="22" s="1"/>
  <c r="I17" i="22"/>
  <c r="J17" i="22" s="1"/>
  <c r="L17" i="22" s="1"/>
  <c r="T17" i="22" s="1"/>
  <c r="J16" i="22"/>
  <c r="I15" i="22"/>
  <c r="J15" i="22" s="1"/>
  <c r="L15" i="22" s="1"/>
  <c r="T15" i="22" s="1"/>
  <c r="I14" i="22"/>
  <c r="J14" i="22" s="1"/>
  <c r="L14" i="22" s="1"/>
  <c r="T14" i="22" s="1"/>
  <c r="I13" i="22"/>
  <c r="J13" i="22" s="1"/>
  <c r="L13" i="22" s="1"/>
  <c r="T13" i="22" s="1"/>
  <c r="I12" i="22"/>
  <c r="J12" i="22" s="1"/>
  <c r="L12" i="22" s="1"/>
  <c r="T12" i="22" s="1"/>
  <c r="I11" i="22"/>
  <c r="J11" i="22" s="1"/>
  <c r="L11" i="22" s="1"/>
  <c r="T11" i="22" s="1"/>
  <c r="I10" i="22"/>
  <c r="J10" i="22" s="1"/>
  <c r="L10" i="22" s="1"/>
  <c r="T10" i="22" s="1"/>
  <c r="I9" i="22"/>
  <c r="J9" i="22" s="1"/>
  <c r="L9" i="22" s="1"/>
  <c r="T9" i="22" s="1"/>
  <c r="I8" i="22"/>
  <c r="J8" i="22" s="1"/>
  <c r="L8" i="22" s="1"/>
  <c r="T8" i="22" s="1"/>
  <c r="F47" i="21"/>
  <c r="G47" i="21" s="1"/>
  <c r="I47" i="21" s="1"/>
  <c r="G46" i="21"/>
  <c r="I46" i="21" s="1"/>
  <c r="K46" i="21" s="1"/>
  <c r="I45" i="21"/>
  <c r="K45" i="21" s="1"/>
  <c r="K44" i="21"/>
  <c r="K43" i="21"/>
  <c r="K42" i="21"/>
  <c r="K41" i="21"/>
  <c r="F39" i="21"/>
  <c r="G39" i="21" s="1"/>
  <c r="I39" i="21" s="1"/>
  <c r="K39" i="21" s="1"/>
  <c r="F38" i="21"/>
  <c r="G38" i="21" s="1"/>
  <c r="I38" i="21" s="1"/>
  <c r="F37" i="21"/>
  <c r="G37" i="21" s="1"/>
  <c r="I37" i="21" s="1"/>
  <c r="F35" i="21"/>
  <c r="G35" i="21" s="1"/>
  <c r="I35" i="21" s="1"/>
  <c r="K35" i="21" s="1"/>
  <c r="G33" i="21"/>
  <c r="I33" i="21" s="1"/>
  <c r="F32" i="21"/>
  <c r="G32" i="21" s="1"/>
  <c r="I32" i="21" s="1"/>
  <c r="F31" i="21"/>
  <c r="G31" i="21" s="1"/>
  <c r="I31" i="21" s="1"/>
  <c r="A29" i="21"/>
  <c r="I18" i="21"/>
  <c r="J18" i="21" s="1"/>
  <c r="L18" i="21" s="1"/>
  <c r="T18" i="21" s="1"/>
  <c r="I17" i="21"/>
  <c r="J17" i="21" s="1"/>
  <c r="L17" i="21" s="1"/>
  <c r="T17" i="21" s="1"/>
  <c r="J16" i="21"/>
  <c r="I15" i="21"/>
  <c r="J15" i="21" s="1"/>
  <c r="L15" i="21" s="1"/>
  <c r="T15" i="21" s="1"/>
  <c r="I14" i="21"/>
  <c r="J14" i="21" s="1"/>
  <c r="L14" i="21" s="1"/>
  <c r="T14" i="21" s="1"/>
  <c r="I13" i="21"/>
  <c r="J13" i="21" s="1"/>
  <c r="L13" i="21" s="1"/>
  <c r="T13" i="21" s="1"/>
  <c r="I12" i="21"/>
  <c r="J12" i="21" s="1"/>
  <c r="L12" i="21" s="1"/>
  <c r="T12" i="21" s="1"/>
  <c r="I11" i="21"/>
  <c r="J11" i="21" s="1"/>
  <c r="L11" i="21" s="1"/>
  <c r="T11" i="21" s="1"/>
  <c r="I10" i="21"/>
  <c r="J10" i="21" s="1"/>
  <c r="L10" i="21" s="1"/>
  <c r="T10" i="21" s="1"/>
  <c r="I9" i="21"/>
  <c r="J9" i="21" s="1"/>
  <c r="L9" i="21" s="1"/>
  <c r="T9" i="21" s="1"/>
  <c r="I8" i="21"/>
  <c r="J8" i="21" s="1"/>
  <c r="L8" i="21" s="1"/>
  <c r="T8" i="21" s="1"/>
  <c r="F47" i="20"/>
  <c r="G47" i="20" s="1"/>
  <c r="I47" i="20" s="1"/>
  <c r="G46" i="20"/>
  <c r="I46" i="20" s="1"/>
  <c r="K46" i="20" s="1"/>
  <c r="I45" i="20"/>
  <c r="K45" i="20" s="1"/>
  <c r="K44" i="20"/>
  <c r="K43" i="20"/>
  <c r="K42" i="20"/>
  <c r="K41" i="20"/>
  <c r="F39" i="20"/>
  <c r="G39" i="20" s="1"/>
  <c r="I39" i="20" s="1"/>
  <c r="K39" i="20" s="1"/>
  <c r="F38" i="20"/>
  <c r="G38" i="20" s="1"/>
  <c r="I38" i="20" s="1"/>
  <c r="F37" i="20"/>
  <c r="G37" i="20" s="1"/>
  <c r="I37" i="20" s="1"/>
  <c r="G35" i="20"/>
  <c r="I35" i="20" s="1"/>
  <c r="K35" i="20" s="1"/>
  <c r="F35" i="20"/>
  <c r="G33" i="20"/>
  <c r="I33" i="20" s="1"/>
  <c r="F32" i="20"/>
  <c r="G32" i="20" s="1"/>
  <c r="I32" i="20" s="1"/>
  <c r="F31" i="20"/>
  <c r="G31" i="20" s="1"/>
  <c r="I31" i="20" s="1"/>
  <c r="A29" i="20"/>
  <c r="I18" i="20"/>
  <c r="J18" i="20" s="1"/>
  <c r="L18" i="20" s="1"/>
  <c r="T18" i="20" s="1"/>
  <c r="I17" i="20"/>
  <c r="J17" i="20" s="1"/>
  <c r="L17" i="20" s="1"/>
  <c r="T17" i="20" s="1"/>
  <c r="J16" i="20"/>
  <c r="I15" i="20"/>
  <c r="J15" i="20" s="1"/>
  <c r="L15" i="20" s="1"/>
  <c r="T15" i="20" s="1"/>
  <c r="I14" i="20"/>
  <c r="J14" i="20" s="1"/>
  <c r="L14" i="20" s="1"/>
  <c r="T14" i="20" s="1"/>
  <c r="I13" i="20"/>
  <c r="J13" i="20" s="1"/>
  <c r="L13" i="20" s="1"/>
  <c r="T13" i="20" s="1"/>
  <c r="I12" i="20"/>
  <c r="J12" i="20" s="1"/>
  <c r="L12" i="20" s="1"/>
  <c r="T12" i="20" s="1"/>
  <c r="I11" i="20"/>
  <c r="J11" i="20" s="1"/>
  <c r="L11" i="20" s="1"/>
  <c r="T11" i="20" s="1"/>
  <c r="I10" i="20"/>
  <c r="J10" i="20" s="1"/>
  <c r="L10" i="20" s="1"/>
  <c r="T10" i="20" s="1"/>
  <c r="I9" i="20"/>
  <c r="J9" i="20" s="1"/>
  <c r="L9" i="20" s="1"/>
  <c r="T9" i="20" s="1"/>
  <c r="I8" i="20"/>
  <c r="J8" i="20" s="1"/>
  <c r="L8" i="20" s="1"/>
  <c r="T8" i="20" s="1"/>
  <c r="J51" i="19" l="1"/>
  <c r="K75" i="19"/>
  <c r="K48" i="27"/>
  <c r="K48" i="31"/>
  <c r="K48" i="32"/>
  <c r="O48" i="43"/>
  <c r="K45" i="19"/>
  <c r="K46" i="19"/>
  <c r="J59" i="19"/>
  <c r="J56" i="19"/>
  <c r="J58" i="19"/>
  <c r="J55" i="19"/>
  <c r="J57" i="19"/>
  <c r="O48" i="52"/>
  <c r="K61" i="19"/>
  <c r="K60" i="19"/>
  <c r="O48" i="67"/>
  <c r="K73" i="19"/>
  <c r="K48" i="28"/>
  <c r="O48" i="49"/>
  <c r="K54" i="19"/>
  <c r="O48" i="51"/>
  <c r="K55" i="19"/>
  <c r="K57" i="19"/>
  <c r="K59" i="19"/>
  <c r="K56" i="19"/>
  <c r="K58" i="19"/>
  <c r="O48" i="71"/>
  <c r="K76" i="19"/>
  <c r="O48" i="65"/>
  <c r="K71" i="19"/>
  <c r="O48" i="61"/>
  <c r="K68" i="19"/>
  <c r="J54" i="19"/>
  <c r="O48" i="54"/>
  <c r="K63" i="19"/>
  <c r="L48" i="57"/>
  <c r="O48" i="57" s="1"/>
  <c r="O48" i="73"/>
  <c r="K78" i="19"/>
  <c r="K48" i="35"/>
  <c r="J46" i="19"/>
  <c r="J45" i="19"/>
  <c r="J47" i="19"/>
  <c r="J48" i="19"/>
  <c r="J50" i="19"/>
  <c r="J49" i="19"/>
  <c r="L48" i="47"/>
  <c r="O48" i="47" s="1"/>
  <c r="J60" i="19"/>
  <c r="J61" i="19"/>
  <c r="L48" i="53"/>
  <c r="L48" i="56"/>
  <c r="L48" i="55"/>
  <c r="L48" i="48"/>
  <c r="L48" i="46"/>
  <c r="O48" i="46" s="1"/>
  <c r="L48" i="45"/>
  <c r="L48" i="44"/>
  <c r="T19" i="42"/>
  <c r="J44" i="19" s="1"/>
  <c r="J31" i="42"/>
  <c r="J48" i="42" s="1"/>
  <c r="K48" i="42"/>
  <c r="T19" i="41"/>
  <c r="J31" i="41"/>
  <c r="J48" i="41" s="1"/>
  <c r="K48" i="41"/>
  <c r="J31" i="40"/>
  <c r="J48" i="40" s="1"/>
  <c r="K48" i="40"/>
  <c r="L48" i="40" s="1"/>
  <c r="T19" i="40"/>
  <c r="J41" i="19" s="1"/>
  <c r="J31" i="39"/>
  <c r="J48" i="39" s="1"/>
  <c r="T19" i="39"/>
  <c r="J40" i="19" s="1"/>
  <c r="K48" i="39"/>
  <c r="T19" i="38"/>
  <c r="J39" i="19" s="1"/>
  <c r="K48" i="38"/>
  <c r="L48" i="38" s="1"/>
  <c r="J31" i="37"/>
  <c r="J48" i="37" s="1"/>
  <c r="K48" i="37"/>
  <c r="L48" i="37" s="1"/>
  <c r="T19" i="37"/>
  <c r="J37" i="19" s="1"/>
  <c r="K48" i="22"/>
  <c r="K48" i="25"/>
  <c r="K48" i="30"/>
  <c r="J31" i="36"/>
  <c r="J48" i="36" s="1"/>
  <c r="K48" i="36"/>
  <c r="T19" i="36"/>
  <c r="J38" i="19" s="1"/>
  <c r="T19" i="35"/>
  <c r="J36" i="19" s="1"/>
  <c r="J31" i="35"/>
  <c r="J48" i="35" s="1"/>
  <c r="L48" i="35" s="1"/>
  <c r="J31" i="34"/>
  <c r="J48" i="34" s="1"/>
  <c r="T19" i="34"/>
  <c r="K48" i="34"/>
  <c r="L48" i="34" s="1"/>
  <c r="K48" i="33"/>
  <c r="T19" i="33"/>
  <c r="J33" i="19" s="1"/>
  <c r="J31" i="33"/>
  <c r="J48" i="33" s="1"/>
  <c r="T19" i="32"/>
  <c r="J32" i="19" s="1"/>
  <c r="J31" i="32"/>
  <c r="J48" i="32" s="1"/>
  <c r="L48" i="32" s="1"/>
  <c r="J31" i="31"/>
  <c r="J48" i="31" s="1"/>
  <c r="L48" i="31" s="1"/>
  <c r="T19" i="31"/>
  <c r="J31" i="19" s="1"/>
  <c r="T19" i="30"/>
  <c r="J30" i="19" s="1"/>
  <c r="J31" i="30"/>
  <c r="J48" i="30" s="1"/>
  <c r="L48" i="30" s="1"/>
  <c r="J31" i="29"/>
  <c r="J48" i="29" s="1"/>
  <c r="T19" i="29"/>
  <c r="J29" i="19" s="1"/>
  <c r="K48" i="29"/>
  <c r="L48" i="29" s="1"/>
  <c r="J31" i="28"/>
  <c r="J48" i="28" s="1"/>
  <c r="L48" i="28" s="1"/>
  <c r="T19" i="28"/>
  <c r="J28" i="19" s="1"/>
  <c r="T19" i="27"/>
  <c r="J31" i="27"/>
  <c r="J48" i="27" s="1"/>
  <c r="L48" i="27" s="1"/>
  <c r="O48" i="27" s="1"/>
  <c r="K48" i="26"/>
  <c r="J31" i="26"/>
  <c r="J48" i="26" s="1"/>
  <c r="T19" i="26"/>
  <c r="T19" i="25"/>
  <c r="J31" i="25"/>
  <c r="J48" i="25" s="1"/>
  <c r="L48" i="25" s="1"/>
  <c r="O48" i="25" s="1"/>
  <c r="K48" i="24"/>
  <c r="T19" i="24"/>
  <c r="J31" i="24"/>
  <c r="J48" i="24" s="1"/>
  <c r="L48" i="24" s="1"/>
  <c r="O48" i="24" s="1"/>
  <c r="K48" i="23"/>
  <c r="T19" i="23"/>
  <c r="J31" i="23"/>
  <c r="J48" i="23" s="1"/>
  <c r="J31" i="22"/>
  <c r="J48" i="22" s="1"/>
  <c r="L48" i="22" s="1"/>
  <c r="O48" i="22" s="1"/>
  <c r="T19" i="22"/>
  <c r="J22" i="19" s="1"/>
  <c r="K48" i="21"/>
  <c r="T19" i="21"/>
  <c r="J31" i="21"/>
  <c r="J48" i="21" s="1"/>
  <c r="L48" i="21" s="1"/>
  <c r="J31" i="20"/>
  <c r="J48" i="20" s="1"/>
  <c r="K48" i="20"/>
  <c r="T19" i="20"/>
  <c r="J18" i="19" s="1"/>
  <c r="F47" i="18"/>
  <c r="G47" i="18" s="1"/>
  <c r="I47" i="18" s="1"/>
  <c r="G46" i="18"/>
  <c r="I46" i="18" s="1"/>
  <c r="K46" i="18" s="1"/>
  <c r="I45" i="18"/>
  <c r="K45" i="18" s="1"/>
  <c r="K44" i="18"/>
  <c r="K43" i="18"/>
  <c r="K42" i="18"/>
  <c r="K41" i="18"/>
  <c r="F39" i="18"/>
  <c r="G39" i="18" s="1"/>
  <c r="I39" i="18" s="1"/>
  <c r="K39" i="18" s="1"/>
  <c r="F38" i="18"/>
  <c r="G38" i="18" s="1"/>
  <c r="I38" i="18" s="1"/>
  <c r="F37" i="18"/>
  <c r="G37" i="18" s="1"/>
  <c r="I37" i="18" s="1"/>
  <c r="F35" i="18"/>
  <c r="G35" i="18" s="1"/>
  <c r="I35" i="18" s="1"/>
  <c r="K35" i="18" s="1"/>
  <c r="G33" i="18"/>
  <c r="I33" i="18" s="1"/>
  <c r="F32" i="18"/>
  <c r="G32" i="18" s="1"/>
  <c r="I32" i="18" s="1"/>
  <c r="F31" i="18"/>
  <c r="G31" i="18" s="1"/>
  <c r="I31" i="18" s="1"/>
  <c r="A29" i="18"/>
  <c r="I18" i="18"/>
  <c r="J18" i="18" s="1"/>
  <c r="L18" i="18" s="1"/>
  <c r="T18" i="18" s="1"/>
  <c r="I17" i="18"/>
  <c r="J17" i="18" s="1"/>
  <c r="L17" i="18" s="1"/>
  <c r="T17" i="18" s="1"/>
  <c r="J16" i="18"/>
  <c r="I15" i="18"/>
  <c r="J15" i="18" s="1"/>
  <c r="L15" i="18" s="1"/>
  <c r="T15" i="18" s="1"/>
  <c r="I14" i="18"/>
  <c r="J14" i="18" s="1"/>
  <c r="L14" i="18" s="1"/>
  <c r="T14" i="18" s="1"/>
  <c r="I13" i="18"/>
  <c r="J13" i="18" s="1"/>
  <c r="L13" i="18" s="1"/>
  <c r="T13" i="18" s="1"/>
  <c r="I12" i="18"/>
  <c r="J12" i="18" s="1"/>
  <c r="L12" i="18" s="1"/>
  <c r="T12" i="18" s="1"/>
  <c r="I11" i="18"/>
  <c r="J11" i="18" s="1"/>
  <c r="L11" i="18" s="1"/>
  <c r="T11" i="18" s="1"/>
  <c r="I10" i="18"/>
  <c r="J10" i="18" s="1"/>
  <c r="L10" i="18" s="1"/>
  <c r="T10" i="18" s="1"/>
  <c r="I9" i="18"/>
  <c r="J9" i="18" s="1"/>
  <c r="L9" i="18" s="1"/>
  <c r="T9" i="18" s="1"/>
  <c r="I8" i="18"/>
  <c r="J8" i="18" s="1"/>
  <c r="L8" i="18" s="1"/>
  <c r="T8" i="18" s="1"/>
  <c r="F47" i="17"/>
  <c r="G47" i="17" s="1"/>
  <c r="I47" i="17" s="1"/>
  <c r="G46" i="17"/>
  <c r="I46" i="17" s="1"/>
  <c r="K46" i="17" s="1"/>
  <c r="K45" i="17"/>
  <c r="I45" i="17"/>
  <c r="K44" i="17"/>
  <c r="K43" i="17"/>
  <c r="K42" i="17"/>
  <c r="K41" i="17"/>
  <c r="F39" i="17"/>
  <c r="G39" i="17" s="1"/>
  <c r="I39" i="17" s="1"/>
  <c r="K39" i="17" s="1"/>
  <c r="F38" i="17"/>
  <c r="G38" i="17" s="1"/>
  <c r="I38" i="17" s="1"/>
  <c r="G37" i="17"/>
  <c r="I37" i="17" s="1"/>
  <c r="F37" i="17"/>
  <c r="F35" i="17"/>
  <c r="G35" i="17" s="1"/>
  <c r="I35" i="17" s="1"/>
  <c r="K35" i="17" s="1"/>
  <c r="G33" i="17"/>
  <c r="I33" i="17" s="1"/>
  <c r="F32" i="17"/>
  <c r="G32" i="17" s="1"/>
  <c r="I32" i="17" s="1"/>
  <c r="F31" i="17"/>
  <c r="G31" i="17" s="1"/>
  <c r="I31" i="17" s="1"/>
  <c r="A29" i="17"/>
  <c r="I18" i="17"/>
  <c r="J18" i="17" s="1"/>
  <c r="L18" i="17" s="1"/>
  <c r="T18" i="17" s="1"/>
  <c r="I17" i="17"/>
  <c r="J17" i="17" s="1"/>
  <c r="L17" i="17" s="1"/>
  <c r="T17" i="17" s="1"/>
  <c r="J16" i="17"/>
  <c r="I15" i="17"/>
  <c r="J15" i="17" s="1"/>
  <c r="L15" i="17" s="1"/>
  <c r="T15" i="17" s="1"/>
  <c r="I14" i="17"/>
  <c r="J14" i="17" s="1"/>
  <c r="L14" i="17" s="1"/>
  <c r="T14" i="17" s="1"/>
  <c r="I13" i="17"/>
  <c r="J13" i="17" s="1"/>
  <c r="L13" i="17" s="1"/>
  <c r="T13" i="17" s="1"/>
  <c r="I12" i="17"/>
  <c r="J12" i="17" s="1"/>
  <c r="L12" i="17" s="1"/>
  <c r="T12" i="17" s="1"/>
  <c r="I11" i="17"/>
  <c r="J11" i="17" s="1"/>
  <c r="L11" i="17" s="1"/>
  <c r="T11" i="17" s="1"/>
  <c r="I10" i="17"/>
  <c r="J10" i="17" s="1"/>
  <c r="L10" i="17" s="1"/>
  <c r="T10" i="17" s="1"/>
  <c r="I9" i="17"/>
  <c r="J9" i="17" s="1"/>
  <c r="L9" i="17" s="1"/>
  <c r="T9" i="17" s="1"/>
  <c r="I8" i="17"/>
  <c r="J8" i="17" s="1"/>
  <c r="L8" i="17" s="1"/>
  <c r="T8" i="17" s="1"/>
  <c r="F47" i="16"/>
  <c r="G47" i="16" s="1"/>
  <c r="I47" i="16" s="1"/>
  <c r="G46" i="16"/>
  <c r="I46" i="16" s="1"/>
  <c r="K46" i="16" s="1"/>
  <c r="I45" i="16"/>
  <c r="K45" i="16" s="1"/>
  <c r="K44" i="16"/>
  <c r="K43" i="16"/>
  <c r="K42" i="16"/>
  <c r="K41" i="16"/>
  <c r="F39" i="16"/>
  <c r="G39" i="16" s="1"/>
  <c r="I39" i="16" s="1"/>
  <c r="K39" i="16" s="1"/>
  <c r="F38" i="16"/>
  <c r="G38" i="16" s="1"/>
  <c r="I38" i="16" s="1"/>
  <c r="F37" i="16"/>
  <c r="G37" i="16" s="1"/>
  <c r="I37" i="16" s="1"/>
  <c r="F35" i="16"/>
  <c r="G35" i="16" s="1"/>
  <c r="I35" i="16" s="1"/>
  <c r="K35" i="16" s="1"/>
  <c r="G33" i="16"/>
  <c r="I33" i="16" s="1"/>
  <c r="F32" i="16"/>
  <c r="G32" i="16" s="1"/>
  <c r="I32" i="16" s="1"/>
  <c r="F31" i="16"/>
  <c r="G31" i="16" s="1"/>
  <c r="I31" i="16" s="1"/>
  <c r="A29" i="16"/>
  <c r="I18" i="16"/>
  <c r="J18" i="16" s="1"/>
  <c r="L18" i="16" s="1"/>
  <c r="T18" i="16" s="1"/>
  <c r="I17" i="16"/>
  <c r="J17" i="16" s="1"/>
  <c r="L17" i="16" s="1"/>
  <c r="T17" i="16" s="1"/>
  <c r="J16" i="16"/>
  <c r="I15" i="16"/>
  <c r="J15" i="16" s="1"/>
  <c r="L15" i="16" s="1"/>
  <c r="T15" i="16" s="1"/>
  <c r="I14" i="16"/>
  <c r="J14" i="16" s="1"/>
  <c r="L14" i="16" s="1"/>
  <c r="T14" i="16" s="1"/>
  <c r="I13" i="16"/>
  <c r="J13" i="16" s="1"/>
  <c r="L13" i="16" s="1"/>
  <c r="T13" i="16" s="1"/>
  <c r="I12" i="16"/>
  <c r="J12" i="16" s="1"/>
  <c r="L12" i="16" s="1"/>
  <c r="T12" i="16" s="1"/>
  <c r="I11" i="16"/>
  <c r="J11" i="16" s="1"/>
  <c r="L11" i="16" s="1"/>
  <c r="T11" i="16" s="1"/>
  <c r="I10" i="16"/>
  <c r="J10" i="16" s="1"/>
  <c r="L10" i="16" s="1"/>
  <c r="T10" i="16" s="1"/>
  <c r="I9" i="16"/>
  <c r="J9" i="16" s="1"/>
  <c r="L9" i="16" s="1"/>
  <c r="T9" i="16" s="1"/>
  <c r="I8" i="16"/>
  <c r="J8" i="16" s="1"/>
  <c r="L8" i="16" s="1"/>
  <c r="T8" i="16" s="1"/>
  <c r="F47" i="15"/>
  <c r="G47" i="15" s="1"/>
  <c r="I47" i="15" s="1"/>
  <c r="G46" i="15"/>
  <c r="I46" i="15" s="1"/>
  <c r="K46" i="15" s="1"/>
  <c r="I45" i="15"/>
  <c r="K45" i="15" s="1"/>
  <c r="K44" i="15"/>
  <c r="K43" i="15"/>
  <c r="K42" i="15"/>
  <c r="K41" i="15"/>
  <c r="F39" i="15"/>
  <c r="G39" i="15" s="1"/>
  <c r="I39" i="15" s="1"/>
  <c r="K39" i="15" s="1"/>
  <c r="F38" i="15"/>
  <c r="G38" i="15" s="1"/>
  <c r="I38" i="15" s="1"/>
  <c r="F37" i="15"/>
  <c r="G37" i="15" s="1"/>
  <c r="I37" i="15" s="1"/>
  <c r="F35" i="15"/>
  <c r="G35" i="15" s="1"/>
  <c r="I35" i="15" s="1"/>
  <c r="K35" i="15" s="1"/>
  <c r="G33" i="15"/>
  <c r="I33" i="15" s="1"/>
  <c r="F32" i="15"/>
  <c r="G32" i="15" s="1"/>
  <c r="I32" i="15" s="1"/>
  <c r="F31" i="15"/>
  <c r="G31" i="15" s="1"/>
  <c r="I31" i="15" s="1"/>
  <c r="A29" i="15"/>
  <c r="I18" i="15"/>
  <c r="J18" i="15" s="1"/>
  <c r="L18" i="15" s="1"/>
  <c r="T18" i="15" s="1"/>
  <c r="I17" i="15"/>
  <c r="J17" i="15" s="1"/>
  <c r="L17" i="15" s="1"/>
  <c r="T17" i="15" s="1"/>
  <c r="J16" i="15"/>
  <c r="I15" i="15"/>
  <c r="J15" i="15" s="1"/>
  <c r="L15" i="15" s="1"/>
  <c r="T15" i="15" s="1"/>
  <c r="I14" i="15"/>
  <c r="J14" i="15" s="1"/>
  <c r="L14" i="15" s="1"/>
  <c r="T14" i="15" s="1"/>
  <c r="I13" i="15"/>
  <c r="J13" i="15" s="1"/>
  <c r="L13" i="15" s="1"/>
  <c r="T13" i="15" s="1"/>
  <c r="I12" i="15"/>
  <c r="J12" i="15" s="1"/>
  <c r="L12" i="15" s="1"/>
  <c r="T12" i="15" s="1"/>
  <c r="I11" i="15"/>
  <c r="J11" i="15" s="1"/>
  <c r="L11" i="15" s="1"/>
  <c r="T11" i="15" s="1"/>
  <c r="I10" i="15"/>
  <c r="J10" i="15" s="1"/>
  <c r="L10" i="15" s="1"/>
  <c r="T10" i="15" s="1"/>
  <c r="I9" i="15"/>
  <c r="J9" i="15" s="1"/>
  <c r="L9" i="15" s="1"/>
  <c r="T9" i="15" s="1"/>
  <c r="I8" i="15"/>
  <c r="J8" i="15" s="1"/>
  <c r="L8" i="15" s="1"/>
  <c r="T8" i="15" s="1"/>
  <c r="A29" i="14"/>
  <c r="F47" i="14"/>
  <c r="G47" i="14" s="1"/>
  <c r="I47" i="14" s="1"/>
  <c r="G46" i="14"/>
  <c r="I46" i="14" s="1"/>
  <c r="K46" i="14" s="1"/>
  <c r="I45" i="14"/>
  <c r="K45" i="14" s="1"/>
  <c r="K44" i="14"/>
  <c r="K43" i="14"/>
  <c r="K42" i="14"/>
  <c r="K41" i="14"/>
  <c r="F39" i="14"/>
  <c r="G39" i="14" s="1"/>
  <c r="I39" i="14" s="1"/>
  <c r="K39" i="14" s="1"/>
  <c r="F38" i="14"/>
  <c r="G38" i="14" s="1"/>
  <c r="I38" i="14" s="1"/>
  <c r="F37" i="14"/>
  <c r="G37" i="14" s="1"/>
  <c r="I37" i="14" s="1"/>
  <c r="F35" i="14"/>
  <c r="G35" i="14" s="1"/>
  <c r="I35" i="14" s="1"/>
  <c r="K35" i="14" s="1"/>
  <c r="G33" i="14"/>
  <c r="I33" i="14" s="1"/>
  <c r="F32" i="14"/>
  <c r="G32" i="14" s="1"/>
  <c r="I32" i="14" s="1"/>
  <c r="F31" i="14"/>
  <c r="G31" i="14" s="1"/>
  <c r="I31" i="14" s="1"/>
  <c r="I18" i="14"/>
  <c r="J18" i="14" s="1"/>
  <c r="L18" i="14" s="1"/>
  <c r="T18" i="14" s="1"/>
  <c r="I17" i="14"/>
  <c r="J17" i="14" s="1"/>
  <c r="L17" i="14" s="1"/>
  <c r="T17" i="14" s="1"/>
  <c r="J16" i="14"/>
  <c r="I15" i="14"/>
  <c r="J15" i="14" s="1"/>
  <c r="L15" i="14" s="1"/>
  <c r="T15" i="14" s="1"/>
  <c r="I14" i="14"/>
  <c r="J14" i="14" s="1"/>
  <c r="L14" i="14" s="1"/>
  <c r="T14" i="14" s="1"/>
  <c r="I13" i="14"/>
  <c r="J13" i="14" s="1"/>
  <c r="L13" i="14" s="1"/>
  <c r="T13" i="14" s="1"/>
  <c r="I12" i="14"/>
  <c r="J12" i="14" s="1"/>
  <c r="L12" i="14" s="1"/>
  <c r="T12" i="14" s="1"/>
  <c r="I11" i="14"/>
  <c r="J11" i="14" s="1"/>
  <c r="L11" i="14" s="1"/>
  <c r="T11" i="14" s="1"/>
  <c r="I10" i="14"/>
  <c r="J10" i="14" s="1"/>
  <c r="L10" i="14" s="1"/>
  <c r="T10" i="14" s="1"/>
  <c r="I9" i="14"/>
  <c r="J9" i="14" s="1"/>
  <c r="L9" i="14" s="1"/>
  <c r="T9" i="14" s="1"/>
  <c r="I8" i="14"/>
  <c r="J8" i="14" s="1"/>
  <c r="L8" i="14" s="1"/>
  <c r="T8" i="14" s="1"/>
  <c r="L48" i="39" l="1"/>
  <c r="O48" i="39"/>
  <c r="K40" i="19"/>
  <c r="O48" i="28"/>
  <c r="K28" i="19"/>
  <c r="O48" i="30"/>
  <c r="K30" i="19"/>
  <c r="O48" i="32"/>
  <c r="K32" i="19"/>
  <c r="O48" i="35"/>
  <c r="K36" i="19"/>
  <c r="O48" i="53"/>
  <c r="K62" i="19"/>
  <c r="O48" i="21"/>
  <c r="K20" i="19"/>
  <c r="K19" i="19"/>
  <c r="K21" i="19"/>
  <c r="O48" i="29"/>
  <c r="K29" i="19"/>
  <c r="O48" i="34"/>
  <c r="K35" i="19"/>
  <c r="K34" i="19"/>
  <c r="O48" i="37"/>
  <c r="K37" i="19"/>
  <c r="O48" i="48"/>
  <c r="K53" i="19"/>
  <c r="J19" i="19"/>
  <c r="J21" i="19"/>
  <c r="J20" i="19"/>
  <c r="J34" i="19"/>
  <c r="J35" i="19"/>
  <c r="O48" i="40"/>
  <c r="K41" i="19"/>
  <c r="J43" i="19"/>
  <c r="J42" i="19"/>
  <c r="O48" i="44"/>
  <c r="K47" i="19"/>
  <c r="K49" i="19"/>
  <c r="K48" i="19"/>
  <c r="K50" i="19"/>
  <c r="O48" i="55"/>
  <c r="K64" i="19"/>
  <c r="J23" i="19"/>
  <c r="L48" i="26"/>
  <c r="O48" i="26" s="1"/>
  <c r="O48" i="31"/>
  <c r="K31" i="19"/>
  <c r="O48" i="38"/>
  <c r="K39" i="19"/>
  <c r="L48" i="42"/>
  <c r="O48" i="45"/>
  <c r="K51" i="19"/>
  <c r="O48" i="56"/>
  <c r="K65" i="19"/>
  <c r="L48" i="41"/>
  <c r="L48" i="23"/>
  <c r="L48" i="33"/>
  <c r="L48" i="36"/>
  <c r="L48" i="20"/>
  <c r="J31" i="18"/>
  <c r="J48" i="18" s="1"/>
  <c r="L48" i="18" s="1"/>
  <c r="T19" i="18"/>
  <c r="J17" i="19" s="1"/>
  <c r="K48" i="18"/>
  <c r="J31" i="17"/>
  <c r="J48" i="17" s="1"/>
  <c r="T19" i="17"/>
  <c r="K48" i="17"/>
  <c r="L48" i="17" s="1"/>
  <c r="O48" i="17" s="1"/>
  <c r="K48" i="14"/>
  <c r="T19" i="16"/>
  <c r="J31" i="16"/>
  <c r="J48" i="16" s="1"/>
  <c r="K48" i="16"/>
  <c r="T19" i="15"/>
  <c r="J31" i="15"/>
  <c r="J48" i="15" s="1"/>
  <c r="K48" i="15"/>
  <c r="T19" i="14"/>
  <c r="J13" i="19" s="1"/>
  <c r="J31" i="14"/>
  <c r="J48" i="14" s="1"/>
  <c r="F47" i="13"/>
  <c r="G47" i="13" s="1"/>
  <c r="I47" i="13" s="1"/>
  <c r="G46" i="13"/>
  <c r="I46" i="13" s="1"/>
  <c r="K46" i="13" s="1"/>
  <c r="K45" i="13"/>
  <c r="I45" i="13"/>
  <c r="K44" i="13"/>
  <c r="K43" i="13"/>
  <c r="K42" i="13"/>
  <c r="K41" i="13"/>
  <c r="F39" i="13"/>
  <c r="G39" i="13" s="1"/>
  <c r="I39" i="13" s="1"/>
  <c r="K39" i="13" s="1"/>
  <c r="F38" i="13"/>
  <c r="G38" i="13" s="1"/>
  <c r="I38" i="13" s="1"/>
  <c r="F37" i="13"/>
  <c r="G37" i="13" s="1"/>
  <c r="I37" i="13" s="1"/>
  <c r="F35" i="13"/>
  <c r="G35" i="13" s="1"/>
  <c r="I35" i="13" s="1"/>
  <c r="K35" i="13" s="1"/>
  <c r="G33" i="13"/>
  <c r="I33" i="13" s="1"/>
  <c r="F32" i="13"/>
  <c r="G32" i="13" s="1"/>
  <c r="I32" i="13" s="1"/>
  <c r="F31" i="13"/>
  <c r="G31" i="13" s="1"/>
  <c r="I31" i="13" s="1"/>
  <c r="I18" i="13"/>
  <c r="J18" i="13" s="1"/>
  <c r="L18" i="13" s="1"/>
  <c r="T18" i="13" s="1"/>
  <c r="I17" i="13"/>
  <c r="J17" i="13" s="1"/>
  <c r="L17" i="13" s="1"/>
  <c r="T17" i="13" s="1"/>
  <c r="J16" i="13"/>
  <c r="I15" i="13"/>
  <c r="J15" i="13" s="1"/>
  <c r="L15" i="13" s="1"/>
  <c r="T15" i="13" s="1"/>
  <c r="I14" i="13"/>
  <c r="J14" i="13" s="1"/>
  <c r="L14" i="13" s="1"/>
  <c r="T14" i="13" s="1"/>
  <c r="I13" i="13"/>
  <c r="J13" i="13" s="1"/>
  <c r="L13" i="13" s="1"/>
  <c r="T13" i="13" s="1"/>
  <c r="I12" i="13"/>
  <c r="J12" i="13" s="1"/>
  <c r="L12" i="13" s="1"/>
  <c r="T12" i="13" s="1"/>
  <c r="I11" i="13"/>
  <c r="J11" i="13" s="1"/>
  <c r="L11" i="13" s="1"/>
  <c r="T11" i="13" s="1"/>
  <c r="I10" i="13"/>
  <c r="J10" i="13" s="1"/>
  <c r="L10" i="13" s="1"/>
  <c r="T10" i="13" s="1"/>
  <c r="I9" i="13"/>
  <c r="J9" i="13" s="1"/>
  <c r="L9" i="13" s="1"/>
  <c r="T9" i="13" s="1"/>
  <c r="I8" i="13"/>
  <c r="J8" i="13" s="1"/>
  <c r="L8" i="13" s="1"/>
  <c r="T8" i="13" s="1"/>
  <c r="F47" i="12"/>
  <c r="G47" i="12" s="1"/>
  <c r="I47" i="12" s="1"/>
  <c r="G46" i="12"/>
  <c r="I46" i="12" s="1"/>
  <c r="K46" i="12" s="1"/>
  <c r="K45" i="12"/>
  <c r="I45" i="12"/>
  <c r="K44" i="12"/>
  <c r="K43" i="12"/>
  <c r="K42" i="12"/>
  <c r="K41" i="12"/>
  <c r="F39" i="12"/>
  <c r="G39" i="12" s="1"/>
  <c r="I39" i="12" s="1"/>
  <c r="K39" i="12" s="1"/>
  <c r="F38" i="12"/>
  <c r="G38" i="12" s="1"/>
  <c r="I38" i="12" s="1"/>
  <c r="F37" i="12"/>
  <c r="G37" i="12" s="1"/>
  <c r="I37" i="12" s="1"/>
  <c r="F35" i="12"/>
  <c r="G35" i="12" s="1"/>
  <c r="I35" i="12" s="1"/>
  <c r="K35" i="12" s="1"/>
  <c r="G33" i="12"/>
  <c r="I33" i="12" s="1"/>
  <c r="F32" i="12"/>
  <c r="G32" i="12" s="1"/>
  <c r="I32" i="12" s="1"/>
  <c r="F31" i="12"/>
  <c r="G31" i="12" s="1"/>
  <c r="I31" i="12" s="1"/>
  <c r="I18" i="12"/>
  <c r="I17" i="12"/>
  <c r="I15" i="12"/>
  <c r="I14" i="12"/>
  <c r="I13" i="12"/>
  <c r="I12" i="12"/>
  <c r="I11" i="12"/>
  <c r="I10" i="12"/>
  <c r="I9" i="12"/>
  <c r="I8" i="12"/>
  <c r="F47" i="11"/>
  <c r="G47" i="11" s="1"/>
  <c r="I47" i="11" s="1"/>
  <c r="G46" i="11"/>
  <c r="I46" i="11" s="1"/>
  <c r="K46" i="11" s="1"/>
  <c r="I45" i="11"/>
  <c r="K45" i="11" s="1"/>
  <c r="K44" i="11"/>
  <c r="K43" i="11"/>
  <c r="K42" i="11"/>
  <c r="K41" i="11"/>
  <c r="F39" i="11"/>
  <c r="G39" i="11" s="1"/>
  <c r="I39" i="11" s="1"/>
  <c r="K39" i="11" s="1"/>
  <c r="G38" i="11"/>
  <c r="I38" i="11" s="1"/>
  <c r="F38" i="11"/>
  <c r="F37" i="11"/>
  <c r="G37" i="11" s="1"/>
  <c r="I37" i="11" s="1"/>
  <c r="F35" i="11"/>
  <c r="G35" i="11" s="1"/>
  <c r="I35" i="11" s="1"/>
  <c r="K35" i="11" s="1"/>
  <c r="I33" i="11"/>
  <c r="G33" i="11"/>
  <c r="F32" i="11"/>
  <c r="G32" i="11" s="1"/>
  <c r="I32" i="11" s="1"/>
  <c r="F31" i="11"/>
  <c r="G31" i="11" s="1"/>
  <c r="I31" i="11" s="1"/>
  <c r="I18" i="11"/>
  <c r="J18" i="11" s="1"/>
  <c r="L18" i="11" s="1"/>
  <c r="T18" i="11" s="1"/>
  <c r="I17" i="11"/>
  <c r="J17" i="11" s="1"/>
  <c r="L17" i="11" s="1"/>
  <c r="T17" i="11" s="1"/>
  <c r="J16" i="11"/>
  <c r="I15" i="11"/>
  <c r="J15" i="11" s="1"/>
  <c r="L15" i="11" s="1"/>
  <c r="T15" i="11" s="1"/>
  <c r="I14" i="11"/>
  <c r="J14" i="11" s="1"/>
  <c r="L14" i="11" s="1"/>
  <c r="T14" i="11" s="1"/>
  <c r="I13" i="11"/>
  <c r="J13" i="11" s="1"/>
  <c r="L13" i="11" s="1"/>
  <c r="T13" i="11" s="1"/>
  <c r="I12" i="11"/>
  <c r="J12" i="11" s="1"/>
  <c r="L12" i="11" s="1"/>
  <c r="T12" i="11" s="1"/>
  <c r="I11" i="11"/>
  <c r="J11" i="11" s="1"/>
  <c r="L11" i="11" s="1"/>
  <c r="T11" i="11" s="1"/>
  <c r="I10" i="11"/>
  <c r="J10" i="11" s="1"/>
  <c r="L10" i="11" s="1"/>
  <c r="T10" i="11" s="1"/>
  <c r="I9" i="11"/>
  <c r="J9" i="11" s="1"/>
  <c r="L9" i="11" s="1"/>
  <c r="T9" i="11" s="1"/>
  <c r="I8" i="11"/>
  <c r="J8" i="11" s="1"/>
  <c r="L8" i="11" s="1"/>
  <c r="T8" i="11" s="1"/>
  <c r="F47" i="10"/>
  <c r="G47" i="10" s="1"/>
  <c r="I47" i="10" s="1"/>
  <c r="G46" i="10"/>
  <c r="I46" i="10" s="1"/>
  <c r="K46" i="10" s="1"/>
  <c r="I45" i="10"/>
  <c r="K45" i="10" s="1"/>
  <c r="K44" i="10"/>
  <c r="K43" i="10"/>
  <c r="K42" i="10"/>
  <c r="K41" i="10"/>
  <c r="F39" i="10"/>
  <c r="G39" i="10" s="1"/>
  <c r="I39" i="10" s="1"/>
  <c r="K39" i="10" s="1"/>
  <c r="F38" i="10"/>
  <c r="G38" i="10" s="1"/>
  <c r="I38" i="10" s="1"/>
  <c r="F37" i="10"/>
  <c r="G37" i="10" s="1"/>
  <c r="I37" i="10" s="1"/>
  <c r="F35" i="10"/>
  <c r="G35" i="10" s="1"/>
  <c r="I35" i="10" s="1"/>
  <c r="K35" i="10" s="1"/>
  <c r="G33" i="10"/>
  <c r="I33" i="10" s="1"/>
  <c r="F32" i="10"/>
  <c r="G32" i="10" s="1"/>
  <c r="I32" i="10" s="1"/>
  <c r="F31" i="10"/>
  <c r="G31" i="10" s="1"/>
  <c r="I31" i="10" s="1"/>
  <c r="I18" i="10"/>
  <c r="J18" i="10" s="1"/>
  <c r="L18" i="10" s="1"/>
  <c r="T18" i="10" s="1"/>
  <c r="I17" i="10"/>
  <c r="J17" i="10" s="1"/>
  <c r="L17" i="10" s="1"/>
  <c r="T17" i="10" s="1"/>
  <c r="J16" i="10"/>
  <c r="I15" i="10"/>
  <c r="J15" i="10" s="1"/>
  <c r="L15" i="10" s="1"/>
  <c r="T15" i="10" s="1"/>
  <c r="I14" i="10"/>
  <c r="J14" i="10" s="1"/>
  <c r="L14" i="10" s="1"/>
  <c r="T14" i="10" s="1"/>
  <c r="I13" i="10"/>
  <c r="J13" i="10" s="1"/>
  <c r="L13" i="10" s="1"/>
  <c r="T13" i="10" s="1"/>
  <c r="I12" i="10"/>
  <c r="J12" i="10" s="1"/>
  <c r="L12" i="10" s="1"/>
  <c r="T12" i="10" s="1"/>
  <c r="I11" i="10"/>
  <c r="J11" i="10" s="1"/>
  <c r="L11" i="10" s="1"/>
  <c r="T11" i="10" s="1"/>
  <c r="I10" i="10"/>
  <c r="J10" i="10" s="1"/>
  <c r="L10" i="10" s="1"/>
  <c r="T10" i="10" s="1"/>
  <c r="I9" i="10"/>
  <c r="J9" i="10" s="1"/>
  <c r="L9" i="10" s="1"/>
  <c r="T9" i="10" s="1"/>
  <c r="I8" i="10"/>
  <c r="J8" i="10" s="1"/>
  <c r="L8" i="10" s="1"/>
  <c r="T8" i="10" s="1"/>
  <c r="F47" i="9"/>
  <c r="G47" i="9" s="1"/>
  <c r="I47" i="9" s="1"/>
  <c r="G46" i="9"/>
  <c r="I46" i="9" s="1"/>
  <c r="K46" i="9" s="1"/>
  <c r="I45" i="9"/>
  <c r="K45" i="9" s="1"/>
  <c r="K44" i="9"/>
  <c r="K43" i="9"/>
  <c r="K42" i="9"/>
  <c r="K41" i="9"/>
  <c r="F39" i="9"/>
  <c r="G39" i="9" s="1"/>
  <c r="I39" i="9" s="1"/>
  <c r="K39" i="9" s="1"/>
  <c r="F38" i="9"/>
  <c r="G38" i="9" s="1"/>
  <c r="I38" i="9" s="1"/>
  <c r="F37" i="9"/>
  <c r="G37" i="9" s="1"/>
  <c r="I37" i="9" s="1"/>
  <c r="F35" i="9"/>
  <c r="G35" i="9" s="1"/>
  <c r="I35" i="9" s="1"/>
  <c r="K35" i="9" s="1"/>
  <c r="G33" i="9"/>
  <c r="I33" i="9" s="1"/>
  <c r="F32" i="9"/>
  <c r="G32" i="9" s="1"/>
  <c r="I32" i="9" s="1"/>
  <c r="F31" i="9"/>
  <c r="G31" i="9" s="1"/>
  <c r="I31" i="9" s="1"/>
  <c r="I18" i="9"/>
  <c r="J18" i="9" s="1"/>
  <c r="L18" i="9" s="1"/>
  <c r="T18" i="9" s="1"/>
  <c r="I17" i="9"/>
  <c r="J17" i="9" s="1"/>
  <c r="L17" i="9" s="1"/>
  <c r="T17" i="9" s="1"/>
  <c r="J16" i="9"/>
  <c r="I15" i="9"/>
  <c r="J15" i="9" s="1"/>
  <c r="L15" i="9" s="1"/>
  <c r="T15" i="9" s="1"/>
  <c r="I14" i="9"/>
  <c r="J14" i="9" s="1"/>
  <c r="L14" i="9" s="1"/>
  <c r="T14" i="9" s="1"/>
  <c r="I13" i="9"/>
  <c r="J13" i="9" s="1"/>
  <c r="L13" i="9" s="1"/>
  <c r="T13" i="9" s="1"/>
  <c r="I12" i="9"/>
  <c r="J12" i="9" s="1"/>
  <c r="L12" i="9" s="1"/>
  <c r="T12" i="9" s="1"/>
  <c r="I11" i="9"/>
  <c r="J11" i="9" s="1"/>
  <c r="L11" i="9" s="1"/>
  <c r="T11" i="9" s="1"/>
  <c r="I10" i="9"/>
  <c r="J10" i="9" s="1"/>
  <c r="L10" i="9" s="1"/>
  <c r="T10" i="9" s="1"/>
  <c r="I9" i="9"/>
  <c r="J9" i="9" s="1"/>
  <c r="L9" i="9" s="1"/>
  <c r="T9" i="9" s="1"/>
  <c r="I8" i="9"/>
  <c r="J8" i="9" s="1"/>
  <c r="L8" i="9" s="1"/>
  <c r="T8" i="9" s="1"/>
  <c r="J16" i="8"/>
  <c r="F47" i="8"/>
  <c r="G47" i="8" s="1"/>
  <c r="I47" i="8" s="1"/>
  <c r="F39" i="8"/>
  <c r="F38" i="8"/>
  <c r="G38" i="8" s="1"/>
  <c r="I38" i="8" s="1"/>
  <c r="F37" i="8"/>
  <c r="G37" i="8" s="1"/>
  <c r="I37" i="8" s="1"/>
  <c r="F35" i="8"/>
  <c r="G35" i="8" s="1"/>
  <c r="I35" i="8" s="1"/>
  <c r="K35" i="8" s="1"/>
  <c r="F32" i="8"/>
  <c r="F31" i="8"/>
  <c r="G31" i="8" s="1"/>
  <c r="I31" i="8" s="1"/>
  <c r="G46" i="8"/>
  <c r="I46" i="8" s="1"/>
  <c r="K46" i="8" s="1"/>
  <c r="I45" i="8"/>
  <c r="K45" i="8" s="1"/>
  <c r="K44" i="8"/>
  <c r="K43" i="8"/>
  <c r="K42" i="8"/>
  <c r="K41" i="8"/>
  <c r="G39" i="8"/>
  <c r="I39" i="8" s="1"/>
  <c r="K39" i="8" s="1"/>
  <c r="G33" i="8"/>
  <c r="I33" i="8" s="1"/>
  <c r="G32" i="8"/>
  <c r="I32" i="8" s="1"/>
  <c r="I18" i="8"/>
  <c r="J18" i="8" s="1"/>
  <c r="L18" i="8" s="1"/>
  <c r="T18" i="8" s="1"/>
  <c r="I17" i="8"/>
  <c r="J17" i="8" s="1"/>
  <c r="L17" i="8" s="1"/>
  <c r="T17" i="8" s="1"/>
  <c r="I15" i="8"/>
  <c r="J15" i="8" s="1"/>
  <c r="L15" i="8" s="1"/>
  <c r="T15" i="8" s="1"/>
  <c r="I14" i="8"/>
  <c r="J14" i="8" s="1"/>
  <c r="L14" i="8" s="1"/>
  <c r="T14" i="8" s="1"/>
  <c r="I13" i="8"/>
  <c r="J13" i="8" s="1"/>
  <c r="I12" i="8"/>
  <c r="J12" i="8" s="1"/>
  <c r="L12" i="8" s="1"/>
  <c r="T12" i="8" s="1"/>
  <c r="I11" i="8"/>
  <c r="J11" i="8" s="1"/>
  <c r="I10" i="8"/>
  <c r="J10" i="8" s="1"/>
  <c r="I9" i="8"/>
  <c r="J9" i="8" s="1"/>
  <c r="L9" i="8" s="1"/>
  <c r="T9" i="8" s="1"/>
  <c r="I8" i="8"/>
  <c r="J8" i="8" s="1"/>
  <c r="L8" i="8" s="1"/>
  <c r="T8" i="8" s="1"/>
  <c r="K41" i="7"/>
  <c r="G31" i="7"/>
  <c r="L8" i="7"/>
  <c r="T8" i="7" s="1"/>
  <c r="G47" i="7"/>
  <c r="I47" i="7" s="1"/>
  <c r="G46" i="7"/>
  <c r="I46" i="7" s="1"/>
  <c r="K46" i="7" s="1"/>
  <c r="I45" i="7"/>
  <c r="K45" i="7" s="1"/>
  <c r="K44" i="7"/>
  <c r="K43" i="7"/>
  <c r="K42" i="7"/>
  <c r="G39" i="7"/>
  <c r="I39" i="7" s="1"/>
  <c r="G38" i="7"/>
  <c r="I38" i="7" s="1"/>
  <c r="G37" i="7"/>
  <c r="I37" i="7" s="1"/>
  <c r="G35" i="7"/>
  <c r="I35" i="7" s="1"/>
  <c r="K35" i="7" s="1"/>
  <c r="G33" i="7"/>
  <c r="I33" i="7" s="1"/>
  <c r="G32" i="7"/>
  <c r="I32" i="7" s="1"/>
  <c r="I31" i="7"/>
  <c r="I18" i="7"/>
  <c r="L18" i="7" s="1"/>
  <c r="T18" i="7" s="1"/>
  <c r="I17" i="7"/>
  <c r="L17" i="7" s="1"/>
  <c r="T17" i="7" s="1"/>
  <c r="I15" i="7"/>
  <c r="L15" i="7" s="1"/>
  <c r="T15" i="7" s="1"/>
  <c r="I14" i="7"/>
  <c r="L14" i="7" s="1"/>
  <c r="T14" i="7" s="1"/>
  <c r="I13" i="7"/>
  <c r="J13" i="7" s="1"/>
  <c r="L13" i="7" s="1"/>
  <c r="T13" i="7" s="1"/>
  <c r="I12" i="7"/>
  <c r="L12" i="7" s="1"/>
  <c r="T12" i="7" s="1"/>
  <c r="I11" i="7"/>
  <c r="J11" i="7" s="1"/>
  <c r="I10" i="7"/>
  <c r="J10" i="7" s="1"/>
  <c r="L10" i="7" s="1"/>
  <c r="T10" i="7" s="1"/>
  <c r="I9" i="7"/>
  <c r="L9" i="7" s="1"/>
  <c r="T9" i="7" s="1"/>
  <c r="O48" i="18" l="1"/>
  <c r="K17" i="19"/>
  <c r="J9" i="12"/>
  <c r="L9" i="12" s="1"/>
  <c r="T9" i="12" s="1"/>
  <c r="J13" i="12"/>
  <c r="L13" i="12" s="1"/>
  <c r="T13" i="12" s="1"/>
  <c r="J18" i="12"/>
  <c r="L18" i="12" s="1"/>
  <c r="T18" i="12" s="1"/>
  <c r="O48" i="36"/>
  <c r="K38" i="19"/>
  <c r="O48" i="42"/>
  <c r="K44" i="19"/>
  <c r="J10" i="12"/>
  <c r="L10" i="12" s="1"/>
  <c r="T10" i="12" s="1"/>
  <c r="J14" i="12"/>
  <c r="L14" i="12" s="1"/>
  <c r="T14" i="12" s="1"/>
  <c r="O48" i="33"/>
  <c r="K33" i="19"/>
  <c r="L11" i="7"/>
  <c r="T11" i="7" s="1"/>
  <c r="L11" i="12"/>
  <c r="T11" i="12" s="1"/>
  <c r="J11" i="12"/>
  <c r="J15" i="12"/>
  <c r="L15" i="12" s="1"/>
  <c r="T15" i="12" s="1"/>
  <c r="O48" i="23"/>
  <c r="K23" i="19"/>
  <c r="J8" i="12"/>
  <c r="L8" i="12" s="1"/>
  <c r="T8" i="12" s="1"/>
  <c r="J12" i="12"/>
  <c r="L12" i="12" s="1"/>
  <c r="T12" i="12" s="1"/>
  <c r="J17" i="12"/>
  <c r="L17" i="12" s="1"/>
  <c r="T17" i="12" s="1"/>
  <c r="O48" i="20"/>
  <c r="K18" i="19"/>
  <c r="O48" i="41"/>
  <c r="K43" i="19"/>
  <c r="K42" i="19"/>
  <c r="L48" i="14"/>
  <c r="L48" i="16"/>
  <c r="O48" i="16" s="1"/>
  <c r="L48" i="15"/>
  <c r="O48" i="15" s="1"/>
  <c r="J31" i="13"/>
  <c r="J48" i="13" s="1"/>
  <c r="T19" i="13"/>
  <c r="J12" i="19" s="1"/>
  <c r="K48" i="13"/>
  <c r="J31" i="12"/>
  <c r="J48" i="12" s="1"/>
  <c r="K48" i="12"/>
  <c r="K48" i="11"/>
  <c r="T19" i="11"/>
  <c r="J11" i="19" s="1"/>
  <c r="J31" i="11"/>
  <c r="J48" i="11" s="1"/>
  <c r="T19" i="10"/>
  <c r="J9" i="19" s="1"/>
  <c r="J31" i="10"/>
  <c r="J48" i="10" s="1"/>
  <c r="K48" i="10"/>
  <c r="T19" i="9"/>
  <c r="J8" i="19" s="1"/>
  <c r="J31" i="9"/>
  <c r="J48" i="9" s="1"/>
  <c r="K48" i="9"/>
  <c r="L10" i="8"/>
  <c r="T10" i="8" s="1"/>
  <c r="L11" i="8"/>
  <c r="T11" i="8" s="1"/>
  <c r="L13" i="8"/>
  <c r="T13" i="8" s="1"/>
  <c r="K48" i="8"/>
  <c r="J31" i="8"/>
  <c r="J48" i="8" s="1"/>
  <c r="T19" i="7"/>
  <c r="J6" i="19" s="1"/>
  <c r="K39" i="7"/>
  <c r="K48" i="7" s="1"/>
  <c r="J31" i="7"/>
  <c r="J48" i="7" s="1"/>
  <c r="T19" i="12" l="1"/>
  <c r="J10" i="19" s="1"/>
  <c r="L48" i="7"/>
  <c r="K6" i="19"/>
  <c r="O48" i="7"/>
  <c r="O48" i="14"/>
  <c r="K13" i="19"/>
  <c r="T19" i="8"/>
  <c r="J7" i="19" s="1"/>
  <c r="L48" i="8"/>
  <c r="L48" i="13"/>
  <c r="L48" i="11"/>
  <c r="L48" i="12"/>
  <c r="L48" i="10"/>
  <c r="L48" i="9"/>
  <c r="O48" i="11" l="1"/>
  <c r="K11" i="19"/>
  <c r="O48" i="9"/>
  <c r="K8" i="19"/>
  <c r="O48" i="8"/>
  <c r="K7" i="19"/>
  <c r="O48" i="13"/>
  <c r="K12" i="19"/>
  <c r="O48" i="10"/>
  <c r="K9" i="19"/>
  <c r="O48" i="12"/>
  <c r="K10" i="19"/>
  <c r="F12" i="2" l="1"/>
  <c r="G12" i="2" s="1"/>
  <c r="M12" i="2" s="1"/>
  <c r="F13" i="2"/>
  <c r="G13" i="2" s="1"/>
  <c r="M13" i="2" s="1"/>
  <c r="F14" i="2"/>
  <c r="G14" i="2" s="1"/>
  <c r="M14" i="2" s="1"/>
  <c r="G8" i="5"/>
  <c r="I8" i="5" s="1"/>
  <c r="G11" i="5"/>
  <c r="I11" i="5" s="1"/>
  <c r="K11" i="5" s="1"/>
  <c r="G12" i="5"/>
  <c r="I12" i="5" s="1"/>
  <c r="G13" i="5"/>
  <c r="I13" i="5" s="1"/>
  <c r="K13" i="5" s="1"/>
  <c r="I14" i="5"/>
  <c r="K14" i="5" s="1"/>
  <c r="G15" i="5"/>
  <c r="I15" i="5" s="1"/>
  <c r="K15" i="5" s="1"/>
  <c r="G16" i="5"/>
  <c r="I16" i="5" s="1"/>
  <c r="J16" i="5" s="1"/>
  <c r="J8" i="5" l="1"/>
  <c r="J17" i="5" s="1"/>
  <c r="K17" i="5"/>
  <c r="L17" i="5" l="1"/>
  <c r="G5" i="2"/>
  <c r="M5" i="2" s="1"/>
  <c r="F9" i="2"/>
  <c r="G9" i="2" s="1"/>
  <c r="M9" i="2" s="1"/>
  <c r="F8" i="2"/>
  <c r="G8" i="2" s="1"/>
  <c r="M8" i="2" s="1"/>
  <c r="F10" i="2"/>
  <c r="G10" i="2" s="1"/>
  <c r="M10" i="2" s="1"/>
  <c r="F11" i="2"/>
  <c r="G11" i="2" s="1"/>
  <c r="M11" i="2" s="1"/>
  <c r="F7" i="2"/>
  <c r="G7" i="2" s="1"/>
  <c r="M7" i="2" s="1"/>
  <c r="O17" i="5" l="1"/>
  <c r="L18" i="5"/>
  <c r="M15" i="2"/>
  <c r="M16" i="2" s="1"/>
  <c r="K21" i="2" l="1"/>
  <c r="F30" i="5" l="1"/>
  <c r="G30" i="5" s="1"/>
  <c r="M30" i="5" s="1"/>
  <c r="F32" i="5"/>
  <c r="G32" i="5" s="1"/>
  <c r="M32" i="5" s="1"/>
  <c r="F33" i="5"/>
  <c r="G33" i="5" s="1"/>
  <c r="M33" i="5" s="1"/>
  <c r="F31" i="5"/>
  <c r="G31" i="5" s="1"/>
  <c r="M31" i="5" s="1"/>
  <c r="M37" i="5" l="1"/>
  <c r="M38" i="5" l="1"/>
  <c r="K43" i="5"/>
</calcChain>
</file>

<file path=xl/sharedStrings.xml><?xml version="1.0" encoding="utf-8"?>
<sst xmlns="http://schemas.openxmlformats.org/spreadsheetml/2006/main" count="20361" uniqueCount="802">
  <si>
    <t>Наименование вещества (показателя)</t>
  </si>
  <si>
    <t>Единица измерения</t>
  </si>
  <si>
    <t>Максимальное допустимое значение показателя и (или) концентрации (по валовому содержанию в натуральной пробе сточных вод)</t>
  </si>
  <si>
    <t>Группа</t>
  </si>
  <si>
    <t>Коэффициент воздействия загрязняющего вещества или показателя свойств сточных вод на централизованные системы водоотведения</t>
  </si>
  <si>
    <r>
      <t>Отношение ФКi </t>
    </r>
    <r>
      <rPr>
        <sz val="9"/>
        <color rgb="FF666699"/>
        <rFont val="Arial"/>
        <family val="2"/>
        <charset val="204"/>
      </rPr>
      <t>&lt;1&gt;</t>
    </r>
    <r>
      <rPr>
        <sz val="9"/>
        <color theme="1"/>
        <rFont val="Arial"/>
        <family val="2"/>
        <charset val="204"/>
      </rPr>
      <t> к ДКi </t>
    </r>
    <r>
      <rPr>
        <sz val="9"/>
        <color rgb="FF666699"/>
        <rFont val="Arial"/>
        <family val="2"/>
        <charset val="204"/>
      </rPr>
      <t>&lt;2&gt;</t>
    </r>
    <r>
      <rPr>
        <sz val="9"/>
        <color theme="1"/>
        <rFont val="Arial"/>
        <family val="2"/>
        <charset val="204"/>
      </rPr>
      <t> или значение показателя, при котором превышение является грубым</t>
    </r>
  </si>
  <si>
    <t>I. Максимальные допустимые значения нормативных показателей общих свойств сточных вод и концентраций загрязняющих веществ в сточных водах, установленные в целях предотвращения негативного воздействия на работу централизованных общесплавных и бытовых систем водоотведения, а также централизованных комбинированных систем водоотведения (применительно к сбросу в общесплавные и бытовые системы водоотведения)</t>
  </si>
  <si>
    <t>1.</t>
  </si>
  <si>
    <t>Взвешенные вещества</t>
  </si>
  <si>
    <r>
      <t>мг/дм</t>
    </r>
    <r>
      <rPr>
        <vertAlign val="superscript"/>
        <sz val="6"/>
        <color theme="1"/>
        <rFont val="Arial"/>
        <family val="2"/>
        <charset val="204"/>
      </rPr>
      <t>3</t>
    </r>
  </si>
  <si>
    <t>0,7 &lt;7&gt;</t>
  </si>
  <si>
    <t>2.</t>
  </si>
  <si>
    <t>БПК5</t>
  </si>
  <si>
    <t>300 (500 &lt;3&gt;)</t>
  </si>
  <si>
    <t>3.</t>
  </si>
  <si>
    <t>ХПК</t>
  </si>
  <si>
    <t>500 (700 &lt;3&gt;)</t>
  </si>
  <si>
    <t>4.</t>
  </si>
  <si>
    <t>Азот общий</t>
  </si>
  <si>
    <t>5.</t>
  </si>
  <si>
    <t>Фосфор общий</t>
  </si>
  <si>
    <t>6.</t>
  </si>
  <si>
    <t>Нефтепродукты</t>
  </si>
  <si>
    <t>7.</t>
  </si>
  <si>
    <t>Хлор и хлорамины</t>
  </si>
  <si>
    <t>8.</t>
  </si>
  <si>
    <t>Соотношение ХПК:БПК5</t>
  </si>
  <si>
    <t>-</t>
  </si>
  <si>
    <t>не более 2,5 &lt;4&gt;</t>
  </si>
  <si>
    <t>9.</t>
  </si>
  <si>
    <t>Фенолы (сумма)</t>
  </si>
  <si>
    <t>10.</t>
  </si>
  <si>
    <t>Сульфиды (S-H2S+S2-)</t>
  </si>
  <si>
    <t>1,5 &lt;5&gt;</t>
  </si>
  <si>
    <t>11.</t>
  </si>
  <si>
    <t>Сульфаты</t>
  </si>
  <si>
    <t>1000 &lt;5&gt;</t>
  </si>
  <si>
    <t>12.</t>
  </si>
  <si>
    <t>Хлориды</t>
  </si>
  <si>
    <t>13.</t>
  </si>
  <si>
    <t>Алюминий</t>
  </si>
  <si>
    <t>14.</t>
  </si>
  <si>
    <t>Железо</t>
  </si>
  <si>
    <t>15.</t>
  </si>
  <si>
    <t>Марганец</t>
  </si>
  <si>
    <t>16.</t>
  </si>
  <si>
    <t>Медь</t>
  </si>
  <si>
    <t>17.</t>
  </si>
  <si>
    <t>Цинк</t>
  </si>
  <si>
    <t>18.</t>
  </si>
  <si>
    <t>Хром общий</t>
  </si>
  <si>
    <t>19.</t>
  </si>
  <si>
    <t>Хром шестивалентный</t>
  </si>
  <si>
    <t>0,05 (0,1 &lt;6&gt;)</t>
  </si>
  <si>
    <t>20.</t>
  </si>
  <si>
    <t>Никель</t>
  </si>
  <si>
    <t>0,25 (0,5 &lt;6&gt;)</t>
  </si>
  <si>
    <t>21.</t>
  </si>
  <si>
    <t>Кадмий</t>
  </si>
  <si>
    <t>0,015 (0,1 &lt;6&gt;)</t>
  </si>
  <si>
    <t>22.</t>
  </si>
  <si>
    <t>Свинец</t>
  </si>
  <si>
    <t>23.</t>
  </si>
  <si>
    <t>Мышьяк</t>
  </si>
  <si>
    <t>24.</t>
  </si>
  <si>
    <t>Ртуть</t>
  </si>
  <si>
    <t>25.</t>
  </si>
  <si>
    <t>Водородный показатель (pH)</t>
  </si>
  <si>
    <t>единиц</t>
  </si>
  <si>
    <t>6 - 9 &lt;5&gt;</t>
  </si>
  <si>
    <t>1 (при 5,5 &lt; pH &lt; 6 и 9 &lt; pH &lt; 10),</t>
  </si>
  <si>
    <t>2 (при 10 </t>
  </si>
  <si>
    <t> pH &lt; 11),</t>
  </si>
  <si>
    <t>3 (при 5 &lt; pH </t>
  </si>
  <si>
    <t> 5,5 и 11 </t>
  </si>
  <si>
    <t> pH </t>
  </si>
  <si>
    <t> 12),</t>
  </si>
  <si>
    <t>5 (при 4,5 </t>
  </si>
  <si>
    <t> 5)</t>
  </si>
  <si>
    <t>значения показателя менее 5 и более 11</t>
  </si>
  <si>
    <t>26.</t>
  </si>
  <si>
    <t>Температура</t>
  </si>
  <si>
    <t>°C</t>
  </si>
  <si>
    <t>+40 &lt;5&gt;</t>
  </si>
  <si>
    <t>0,5 (+40 &lt; ФК &lt; +50),</t>
  </si>
  <si>
    <t>1 (+50 </t>
  </si>
  <si>
    <t> ФК &lt; +60),</t>
  </si>
  <si>
    <t>2 (+60 </t>
  </si>
  <si>
    <t> ФК &lt; +70),</t>
  </si>
  <si>
    <t>3 (+70 </t>
  </si>
  <si>
    <t> ФК &lt; +80)</t>
  </si>
  <si>
    <t>значение показателя +60 и более</t>
  </si>
  <si>
    <t>27.</t>
  </si>
  <si>
    <t>Жиры</t>
  </si>
  <si>
    <t>50 &lt;5&gt;</t>
  </si>
  <si>
    <t>28.</t>
  </si>
  <si>
    <t>Летучие органические соединения (ЛОС) (толуол, бензол, ацетон, метанол, этанол, бутанол-1, бутанол-2, пропанол-1, пропанол-2 - по сумме ЛОС)</t>
  </si>
  <si>
    <t>20 &lt;5&gt;</t>
  </si>
  <si>
    <t>29.</t>
  </si>
  <si>
    <t>СПАВ неионогенные</t>
  </si>
  <si>
    <t>30.</t>
  </si>
  <si>
    <t>СПАВ анионные</t>
  </si>
  <si>
    <t>II. Максимальные допустимые значения нормативных показателей общих свойств сточных вод и концентраций загрязняющих веществ в сточных водах, установленные в целях предотвращения негативного воздействия на работу централизованных ливневых систем водоотведения, а также централизованных комбинированных систем водоотведения (применительно к сбросу в ливневые системы водоотведения)</t>
  </si>
  <si>
    <t>32.</t>
  </si>
  <si>
    <t>мг/л</t>
  </si>
  <si>
    <t>33.</t>
  </si>
  <si>
    <t>34.</t>
  </si>
  <si>
    <t>Азот аммонийный</t>
  </si>
  <si>
    <t>35.</t>
  </si>
  <si>
    <t>36.</t>
  </si>
  <si>
    <t>Сульфиды</t>
  </si>
  <si>
    <t>37.</t>
  </si>
  <si>
    <t>500 &lt;5&gt;</t>
  </si>
  <si>
    <t>38.</t>
  </si>
  <si>
    <t>39.</t>
  </si>
  <si>
    <t>40.</t>
  </si>
  <si>
    <r>
      <t>&lt;1&gt; ФК</t>
    </r>
    <r>
      <rPr>
        <vertAlign val="subscript"/>
        <sz val="7"/>
        <color rgb="FF000000"/>
        <rFont val="Arial"/>
        <family val="2"/>
        <charset val="204"/>
      </rPr>
      <t>i</t>
    </r>
    <r>
      <rPr>
        <sz val="11"/>
        <color rgb="FF000000"/>
        <rFont val="Arial"/>
        <family val="2"/>
        <charset val="204"/>
      </rPr>
      <t> - фактическая концентрация i-го загрязняющего вещества или фактический показатель свойств сточных вод абонента, указанные абонентом в декларации либо установленные в ходе осуществления контроля состава и свойств сточных вод абонента, отобранной организацией, осуществляющей водоотведение, на конкретном канализационном выпуске (мг/куб. дм). При наличии у абонента нескольких канализационных выпусков в систему водоотведения и при отсутствии на них приборов учета сточных вод (за исключением случаев определения объемов сточных вод по данным баланса водопотребления и водоотведения) за величину ФКi принимается усредненное значение концентрации загрязняющего вещества (показателя свойств сточных вод) по канализационным выпускам, для которых абонентом было указано в декларации либо установлено в ходе осуществления контроля состава и свойств сточных вод превышение максимальных допустимых значений.</t>
    </r>
  </si>
  <si>
    <t>&lt;2&gt; ДКi - максимально допустимое значение концентрации i-го загрязняющего вещества или показателя свойств сточных вод, предусмотренные настоящим приложением (мг/куб. дм).</t>
  </si>
  <si>
    <t>&lt;3&gt; Требования, установленные для сброса в централизованную общесплавную систему водоотведения.</t>
  </si>
  <si>
    <r>
      <t>&lt;4&gt; Показатель соотношения ХПК:БПК5 применяется при условии превышения уровня ХПК 500 мг/дм</t>
    </r>
    <r>
      <rPr>
        <vertAlign val="superscript"/>
        <sz val="7"/>
        <color rgb="FF000000"/>
        <rFont val="Arial"/>
        <family val="2"/>
        <charset val="204"/>
      </rPr>
      <t>3</t>
    </r>
    <r>
      <rPr>
        <sz val="11"/>
        <color rgb="FF000000"/>
        <rFont val="Arial"/>
        <family val="2"/>
        <charset val="204"/>
      </rPr>
      <t>. Для сбросов в общесплавную централизованную систему водоотведения показатель соотношения ХПК:БПК5 применяется при условии превышения уровня ХПК 700 мг/дм</t>
    </r>
    <r>
      <rPr>
        <vertAlign val="superscript"/>
        <sz val="7"/>
        <color rgb="FF000000"/>
        <rFont val="Arial"/>
        <family val="2"/>
        <charset val="204"/>
      </rPr>
      <t>3</t>
    </r>
    <r>
      <rPr>
        <sz val="11"/>
        <color rgb="FF000000"/>
        <rFont val="Arial"/>
        <family val="2"/>
        <charset val="204"/>
      </rPr>
      <t>.</t>
    </r>
  </si>
  <si>
    <t>&lt;5&gt; Требования, установленные в целях предотвращения негативного воздействия на канализационные сети.</t>
  </si>
  <si>
    <t>&lt;6&gt; При применении организацией, осуществляющей водоотведение, термических методов обезвреживания осадка сточных вод.</t>
  </si>
  <si>
    <t>&lt;7&gt; Применяется до 31 декабря 2017 г., с 1 января 2018 г. до 31 декабря 2018 г. применяется коэффициент воздействия 0,9, с 1 января 2019 г. - 1,2.</t>
  </si>
  <si>
    <t>Примечания</t>
  </si>
  <si>
    <t xml:space="preserve">Фактическая концентрация i-го загрязняющего вещества или фактический показатель свойств сточных вод абонента </t>
  </si>
  <si>
    <t>Значение Дкi</t>
  </si>
  <si>
    <t>Значение Фкi</t>
  </si>
  <si>
    <r>
      <t>мг/дм</t>
    </r>
    <r>
      <rPr>
        <vertAlign val="superscript"/>
        <sz val="10"/>
        <color theme="1"/>
        <rFont val="Times New Roman"/>
        <family val="1"/>
        <charset val="204"/>
      </rPr>
      <t>3</t>
    </r>
  </si>
  <si>
    <t>Аммиак и аммонийион по азоту</t>
  </si>
  <si>
    <t>мг/дм3</t>
  </si>
  <si>
    <t>Полифосфаты</t>
  </si>
  <si>
    <t>Сухой остаток</t>
  </si>
  <si>
    <t>1.1.</t>
  </si>
  <si>
    <t>1.2.</t>
  </si>
  <si>
    <t>1.3.</t>
  </si>
  <si>
    <t>1.4.</t>
  </si>
  <si>
    <t>1.5.</t>
  </si>
  <si>
    <t>1.6.</t>
  </si>
  <si>
    <t>1.7.</t>
  </si>
  <si>
    <t>1.8.</t>
  </si>
  <si>
    <t>1.9.</t>
  </si>
  <si>
    <t>1.10.</t>
  </si>
  <si>
    <t>2.1.</t>
  </si>
  <si>
    <t>2.2.</t>
  </si>
  <si>
    <t>2.3.</t>
  </si>
  <si>
    <t>2.4.</t>
  </si>
  <si>
    <t>2.5.</t>
  </si>
  <si>
    <t>2.6.</t>
  </si>
  <si>
    <t>2.7.</t>
  </si>
  <si>
    <t>2.8.</t>
  </si>
  <si>
    <t>2.9.</t>
  </si>
  <si>
    <t>2.10.</t>
  </si>
  <si>
    <t>2 (при 10  pH &lt; 11),</t>
  </si>
  <si>
    <t>3 (при 5 &lt; pH  5,5 и 11  pH  12),</t>
  </si>
  <si>
    <t>5 (при 4,5  pH  5)</t>
  </si>
  <si>
    <r>
      <t>К</t>
    </r>
    <r>
      <rPr>
        <vertAlign val="subscript"/>
        <sz val="7"/>
        <color rgb="FF000000"/>
        <rFont val="Arial"/>
        <family val="2"/>
        <charset val="204"/>
      </rPr>
      <t>i</t>
    </r>
    <r>
      <rPr>
        <sz val="11"/>
        <color rgb="FF000000"/>
        <rFont val="Arial"/>
        <family val="2"/>
        <charset val="204"/>
      </rPr>
      <t> = ((ФК</t>
    </r>
    <r>
      <rPr>
        <vertAlign val="subscript"/>
        <sz val="7"/>
        <color rgb="FF000000"/>
        <rFont val="Arial"/>
        <family val="2"/>
        <charset val="204"/>
      </rPr>
      <t>i</t>
    </r>
    <r>
      <rPr>
        <sz val="11"/>
        <color rgb="FF000000"/>
        <rFont val="Arial"/>
        <family val="2"/>
        <charset val="204"/>
      </rPr>
      <t> - ДК</t>
    </r>
    <r>
      <rPr>
        <vertAlign val="subscript"/>
        <sz val="7"/>
        <color rgb="FF000000"/>
        <rFont val="Arial"/>
        <family val="2"/>
        <charset val="204"/>
      </rPr>
      <t>i</t>
    </r>
    <r>
      <rPr>
        <sz val="11"/>
        <color rgb="FF000000"/>
        <rFont val="Arial"/>
        <family val="2"/>
        <charset val="204"/>
      </rPr>
      <t>) / ДК</t>
    </r>
    <r>
      <rPr>
        <vertAlign val="subscript"/>
        <sz val="7"/>
        <color rgb="FF000000"/>
        <rFont val="Arial"/>
        <family val="2"/>
        <charset val="204"/>
      </rPr>
      <t>i</t>
    </r>
    <r>
      <rPr>
        <sz val="11"/>
        <color rgb="FF000000"/>
        <rFont val="Arial"/>
        <family val="2"/>
        <charset val="204"/>
      </rPr>
      <t>) x КВ,</t>
    </r>
  </si>
  <si>
    <t xml:space="preserve">Группа </t>
  </si>
  <si>
    <t>ФКi - Дкi</t>
  </si>
  <si>
    <t>от 6 до 9</t>
  </si>
  <si>
    <t>Плата за неготивное воздействие на работу центральной системы водоотведения (плата за неготивное воздействие на РЦСВО)</t>
  </si>
  <si>
    <t xml:space="preserve"> Коэффициент воздействия загрезняющего вещества или показателя свойств сточных вод на ЦСВО  (КВ)</t>
  </si>
  <si>
    <r>
      <t>мг/дм</t>
    </r>
    <r>
      <rPr>
        <vertAlign val="superscript"/>
        <sz val="6"/>
        <color rgb="FFFF0000"/>
        <rFont val="Arial"/>
        <family val="2"/>
        <charset val="204"/>
      </rPr>
      <t>3</t>
    </r>
  </si>
  <si>
    <t>при 10  pH &lt; 11</t>
  </si>
  <si>
    <t>при 5 &lt; pH  5,5 и 11  pH  12</t>
  </si>
  <si>
    <t>при 4,5  pH  5</t>
  </si>
  <si>
    <t xml:space="preserve"> при 5,5 &lt; pH &lt; 6 и 9 &lt; pH &lt; 10</t>
  </si>
  <si>
    <t>в меньшую сторону кислотность в большую щелочная среда</t>
  </si>
  <si>
    <t>х</t>
  </si>
  <si>
    <t>Итого</t>
  </si>
  <si>
    <t>Объем расчетный (месяц…)</t>
  </si>
  <si>
    <t>Плата за НВ на работуЦСВО, руб</t>
  </si>
  <si>
    <t>Тариф руб/м3</t>
  </si>
  <si>
    <t>Фактический сброс загрезняющих веществ в водный объект ,т</t>
  </si>
  <si>
    <t>Ставка платы за СВ, рут/т ПП913</t>
  </si>
  <si>
    <t>25 ( планы мероприятий по ООС)</t>
  </si>
  <si>
    <t>Коэффициент компенсации</t>
  </si>
  <si>
    <t>отнесено к городским округа К2</t>
  </si>
  <si>
    <t>К3 применяемый к ставкам платы ПП РФ 913 от 13.09.16</t>
  </si>
  <si>
    <t>К4 компенсация затрат по выполнению функций по исчеслению платы  за сброс в составе сточных вод</t>
  </si>
  <si>
    <t>итого</t>
  </si>
  <si>
    <r>
      <t>мг/дм</t>
    </r>
    <r>
      <rPr>
        <vertAlign val="superscript"/>
        <sz val="6"/>
        <rFont val="Arial"/>
        <family val="2"/>
        <charset val="204"/>
      </rPr>
      <t>3</t>
    </r>
  </si>
  <si>
    <t>сухой отстаток</t>
  </si>
  <si>
    <t>фосфаты</t>
  </si>
  <si>
    <t>амоний</t>
  </si>
  <si>
    <t>Макс(Кi )максимальное из всех значений группы (1,3 и 5)</t>
  </si>
  <si>
    <r>
      <t xml:space="preserve">Сумм(Кi </t>
    </r>
    <r>
      <rPr>
        <sz val="11"/>
        <color rgb="FF000000"/>
        <rFont val="Arial"/>
        <family val="2"/>
        <charset val="204"/>
      </rPr>
      <t>) группа 2,4,РН и жиры)</t>
    </r>
  </si>
  <si>
    <t>ст6-ст5</t>
  </si>
  <si>
    <t>прил 5 ПП 644</t>
  </si>
  <si>
    <t>ст8/ст5*ст9</t>
  </si>
  <si>
    <t>Плата за сброс загрезняющих веществ сверх установленных нормативов состава сточных вод ПА 5174 админ города</t>
  </si>
  <si>
    <t>Значение Нсi согласно ПА 5174 админ города</t>
  </si>
  <si>
    <t>Коэф пересчета биологического потребления кислорода (БПК) 5 в БПК полное</t>
  </si>
  <si>
    <t>Фактическая концентрация i-го загрязняющего вещества или фактический показатель свойств сточных вод абонента  с к БПК</t>
  </si>
  <si>
    <t>Отклонение от Нсi</t>
  </si>
  <si>
    <t>ст8-ст5</t>
  </si>
  <si>
    <t>группы</t>
  </si>
  <si>
    <t xml:space="preserve">100 отсутствуют мероприятия </t>
  </si>
  <si>
    <t>(ст9*ст10)/1000000</t>
  </si>
  <si>
    <t>ст11*ст12*ст 13,14,15,16,17,18</t>
  </si>
  <si>
    <t>Плата за сброс ЗВ св от фактического объема в месяц</t>
  </si>
  <si>
    <t>30 и более м3/сут суммарно по все КВ</t>
  </si>
  <si>
    <t>Обязанность</t>
  </si>
  <si>
    <t>Менее 30м3/сут</t>
  </si>
  <si>
    <t>Декларация</t>
  </si>
  <si>
    <t>Право</t>
  </si>
  <si>
    <t>Условия</t>
  </si>
  <si>
    <t>Контрольный колодец,в котором можно произвести отбор проб отдельно от других абонентоа</t>
  </si>
  <si>
    <t>Отсутствует Контрольный колодец,в котором можно произвести отбор проб отдельно от других абонентоа</t>
  </si>
  <si>
    <t>нет</t>
  </si>
  <si>
    <t xml:space="preserve">коэффициент, определенный как величина, обратная сумме допустимого
увеличения содержания взвешенных веществ при сбросе сточных вод к фону
водоема и фоновой концентрации взвешенных веществ в воде водного объекта,
принятой при установлении нормативов предельно допустимых сбросов
загрязняющих веществ.
</t>
  </si>
  <si>
    <t>0,5*тариф*объем</t>
  </si>
  <si>
    <t>п.123(4)</t>
  </si>
  <si>
    <t>плата за НВ</t>
  </si>
  <si>
    <t>плата за сбор</t>
  </si>
  <si>
    <t>плата за сброс</t>
  </si>
  <si>
    <t>2*тариф* объем</t>
  </si>
  <si>
    <t>п.203 абзац 5</t>
  </si>
  <si>
    <t>Назначить два вида начисления</t>
  </si>
  <si>
    <t>К * V*Т, где К= агрегированный К, V-объем стоков по всем видам расчетов по объекту</t>
  </si>
  <si>
    <t>Плата за неготив</t>
  </si>
  <si>
    <t>Фактическая концентрация i-го загрязняющего вещества или фактический показатель свойств сточных вод абонента  данные лабораторных исследований факт</t>
  </si>
  <si>
    <t>7а</t>
  </si>
  <si>
    <t>КолодецКК 01.11933.20</t>
  </si>
  <si>
    <t>Колодец   КК 01.11870.20</t>
  </si>
  <si>
    <t>Колодец КК 01.11870.20</t>
  </si>
  <si>
    <t>Декларация №54 от 07.12.2020</t>
  </si>
  <si>
    <t>Декларация №55 от 07.12.2020</t>
  </si>
  <si>
    <t>Декларация №56 от 07.12.2020</t>
  </si>
  <si>
    <t>Декларация №57 от 07.12.2020</t>
  </si>
  <si>
    <t>Декларация №35 от 03.12.2020</t>
  </si>
  <si>
    <t>Декларация №37 от 03.12.2020</t>
  </si>
  <si>
    <t>Декларация №32 от 03.12.2020</t>
  </si>
  <si>
    <t>кк-1</t>
  </si>
  <si>
    <t>кк-2</t>
  </si>
  <si>
    <t>кк-3</t>
  </si>
  <si>
    <t>Нефтяников ул, дом № 27, корпус 1, МБДОУ № 6 "Василек"</t>
  </si>
  <si>
    <t>Марии Поливановой проезд, дом № 8, МБДОУ № 6 "Василек"</t>
  </si>
  <si>
    <t>Иосифа Каролинского ул, дом № 18, МБОУ СШ № 31</t>
  </si>
  <si>
    <t>30 лет Победы ул, дом № 68, корпус 1, МБДОУ № 20 "Югорка"</t>
  </si>
  <si>
    <t>Мечникова ул, дом № 9А, МБДОУ № 22 "СКАЗКА"</t>
  </si>
  <si>
    <t>Энергетиков ул, дом № 5, корпус 1, МБОУ СОШ № 18</t>
  </si>
  <si>
    <t>Губкина ул, дом № 1/3, Акушерский корпус</t>
  </si>
  <si>
    <t>Энтузиастов ул, дом № 61, корпус а, МБОУ Лицей № 1</t>
  </si>
  <si>
    <t>кк-4</t>
  </si>
  <si>
    <t>Декларация №32/1 от 03.12.2020</t>
  </si>
  <si>
    <t>Энтузиастов ул, дом № 61, корпус а, Спортивный центр с универсальным игровым залом № 1</t>
  </si>
  <si>
    <t>кк</t>
  </si>
  <si>
    <t>гвк</t>
  </si>
  <si>
    <t>лаб обслед</t>
  </si>
  <si>
    <t xml:space="preserve"> + </t>
  </si>
  <si>
    <t>жиры</t>
  </si>
  <si>
    <t>заявки нет делали мы</t>
  </si>
  <si>
    <t>000003610</t>
  </si>
  <si>
    <t>000003606</t>
  </si>
  <si>
    <t>000004524</t>
  </si>
  <si>
    <t>000003615</t>
  </si>
  <si>
    <t>000000025</t>
  </si>
  <si>
    <t>000003666</t>
  </si>
  <si>
    <t>000005055</t>
  </si>
  <si>
    <t>000000021</t>
  </si>
  <si>
    <t>000000022</t>
  </si>
  <si>
    <t>32/1</t>
  </si>
  <si>
    <t>000004558</t>
  </si>
  <si>
    <t>Флегонта Показаньева ул, дом № 6, корпус 1, МБДОУ № 48  "Росток"</t>
  </si>
  <si>
    <t>Энергетиков ул, дом № 49, МБОУ СОШ № 8, Блок 1,2, теплица</t>
  </si>
  <si>
    <t>000003708</t>
  </si>
  <si>
    <t>Взлетный проезд, дом № 6, МБОУ СОШ № 45</t>
  </si>
  <si>
    <t>нет протокола л/и</t>
  </si>
  <si>
    <t>Бажова ул, дом № 4, корпус а, МБДОУ № 38 "Зоренька"</t>
  </si>
  <si>
    <t>000003623</t>
  </si>
  <si>
    <t>000003713</t>
  </si>
  <si>
    <t>Бажова ул, дом № 7, корпус а, МБДОУ № 38 "Зоренька"</t>
  </si>
  <si>
    <t>кк-01.121146.20</t>
  </si>
  <si>
    <t>кк-01.12147.20</t>
  </si>
  <si>
    <t>кк-01.121.48.20</t>
  </si>
  <si>
    <t>кк-01.12149.20</t>
  </si>
  <si>
    <t>кк-01.12150.20</t>
  </si>
  <si>
    <t>протокола нет</t>
  </si>
  <si>
    <t>кк-01.12151.20</t>
  </si>
  <si>
    <t>000003641</t>
  </si>
  <si>
    <t>Ленина пр-кт, дом № 13, корпус а, МБДОУ № 81 "Мальвина"</t>
  </si>
  <si>
    <t>кк-01.10776.20</t>
  </si>
  <si>
    <t>000003617</t>
  </si>
  <si>
    <t>Майская ул, дом № 2, МБДОУ № 24 "Космос"</t>
  </si>
  <si>
    <t>кк-</t>
  </si>
  <si>
    <t>000003622</t>
  </si>
  <si>
    <t>61/1</t>
  </si>
  <si>
    <t>Республики ул, дом № 90, корпус а, МБДОУ № 24 "Космос"</t>
  </si>
  <si>
    <t>000004279</t>
  </si>
  <si>
    <t>Крылова ул, дом № 36/1, МБДОУ № 21  "Светлячок"</t>
  </si>
  <si>
    <t>Университетская ул, дом № 23, корпус 3, МБДОУ № 17 "Белочка"</t>
  </si>
  <si>
    <t>000003612</t>
  </si>
  <si>
    <t>Нефтеюганское ш, дом № 6,  Мясокомбинат</t>
  </si>
  <si>
    <t>Нефтеюганское ш. дом № 6,  2 у/у, Мясокомбинат</t>
  </si>
  <si>
    <t>000004794</t>
  </si>
  <si>
    <t>Ленина пр-кт, дом № 69/1, корпус 2, ОКД "ЦД и ССХ",операционно-реанимационный корпус</t>
  </si>
  <si>
    <t>АБ-002599</t>
  </si>
  <si>
    <t>Производственная ул, дом № 17, РММ с АБК, ГАЗПРОМ ЭНЕРГО ООО</t>
  </si>
  <si>
    <t>АБ-002601</t>
  </si>
  <si>
    <t>Промышленная ул, дом № 35, Водозаборное сооружение, ГАЗПРОМ ЭНЕРГО ООО</t>
  </si>
  <si>
    <t>000003702</t>
  </si>
  <si>
    <t>Маяковского ул, дом № 34, корпус А, МБОУ СОШ №5</t>
  </si>
  <si>
    <t>000003791</t>
  </si>
  <si>
    <t>13/1</t>
  </si>
  <si>
    <t>Пушкина ул, дом № 15, корпус 1, МБОУ СОШ № 5</t>
  </si>
  <si>
    <t>000003651</t>
  </si>
  <si>
    <t>Пушкина ул, дом № 15, корпус а, МБОУ СОШ № 15</t>
  </si>
  <si>
    <t>Дружбы проезд, дом № 12 А, МБОУ СОШ № 7</t>
  </si>
  <si>
    <t>Дружбы проезд, дом № 12 А, МБОУ СОШ № 7, теплица</t>
  </si>
  <si>
    <t>АБ-002056</t>
  </si>
  <si>
    <t>Энергетиков ул, дом № 28, СОКБ, лечебно-оздоров.комплекс</t>
  </si>
  <si>
    <t>Декларация №11/1 от 23.11.2020</t>
  </si>
  <si>
    <t>Ленина пр-кт, дом № 68, корпус 1, МБОУ НШ № 30, блок 1</t>
  </si>
  <si>
    <t>Ленина пр-кт, дом № 68, корпус 1, МБОУ НШ № 30, блок 2</t>
  </si>
  <si>
    <t>Чехова ул, дом № 5/2, Бассейн, МБОУ СОШ № 46 / Чехова ул, дом № 5/2, Основное здание школы / Чехова ул, дом № 5/2, спорткомплекс п/у 14503513 / Чехова ул, дом № 5/2, теплица</t>
  </si>
  <si>
    <t>Декларация №9 от 20.11.2020</t>
  </si>
  <si>
    <t>Декларация №10 от 20.11.2020</t>
  </si>
  <si>
    <t>Декларация №8 от 20.11.2020</t>
  </si>
  <si>
    <t>000003701</t>
  </si>
  <si>
    <t>Снежный п, , Еловая ул, дом № 4, Здание УПМ, гаражи</t>
  </si>
  <si>
    <t>000003699</t>
  </si>
  <si>
    <t>Снежный п, , Еловая ул, дом № 4, Медицинский корпус</t>
  </si>
  <si>
    <t>000003697</t>
  </si>
  <si>
    <t>Снежный п, , Еловая ул, дом № 4, Спальный корпус на 216 мест</t>
  </si>
  <si>
    <t>000003700</t>
  </si>
  <si>
    <t>Снежный п, , Еловая ул, дом № 4, Столовая</t>
  </si>
  <si>
    <t>000003698</t>
  </si>
  <si>
    <t>Снежный п, , Еловая ул, дом № 4, Хоспис</t>
  </si>
  <si>
    <t>Декларация №7 от 20.11.2020</t>
  </si>
  <si>
    <t>Снежный п, , Еловая ул, дом № 4, Здание УПМ, гаражи/Снежный п, , Еловая ул, дом № 4, Медицинский корпус/Снежный п, , Еловая ул, дом № 4, Спальный корпус на 216 мест/Снежный п, , Еловая ул, дом № 4, Столовая/Снежный п, , Еловая ул, дом № 4, Хоспис</t>
  </si>
  <si>
    <t>один выпуск</t>
  </si>
  <si>
    <t>11.20.2020</t>
  </si>
  <si>
    <t>АБ-000176</t>
  </si>
  <si>
    <t>Крылова ул, дом № 31, МБДОУ № 36 "Яблонька" 2 корпус</t>
  </si>
  <si>
    <t>АБ-000949</t>
  </si>
  <si>
    <t>Крылова ул, дом № 31, МБДОУ № 36 "Яблонька" 2 корпус. бассейн ГВС</t>
  </si>
  <si>
    <t>Крылова ул, дом № 31, МБДОУ № 36 "Яблонька" 2 корпус/Крылова ул, дом № 31, МБДОУ № 36 "Яблонька" 2 корпус. бассейн ГВС</t>
  </si>
  <si>
    <t>Декларация №6 от 20.11.2020</t>
  </si>
  <si>
    <t>000004559</t>
  </si>
  <si>
    <t>Грибоедова ул, дом № 4, корпус 4, МБДОУ № 36 "Яблонька"</t>
  </si>
  <si>
    <t>Декларация №6/1 от 20.11.2020</t>
  </si>
  <si>
    <t>6/1</t>
  </si>
  <si>
    <t>000003272</t>
  </si>
  <si>
    <t>Трудовая д. 2,  ФКУ ИК-11 УФСИН России</t>
  </si>
  <si>
    <t>Декларация №5 от 20.11.2020</t>
  </si>
  <si>
    <t>000000011</t>
  </si>
  <si>
    <t>Островского ул, дом № 21/2, МБДОУ № 74 "Филиппок"</t>
  </si>
  <si>
    <t>Декларация №4 от 20.11.2020</t>
  </si>
  <si>
    <t>000001193</t>
  </si>
  <si>
    <t>Мелик-Карамова ул. д. 60А,Дельфин</t>
  </si>
  <si>
    <t>3 колодца</t>
  </si>
  <si>
    <t>Декларация №3 от 20.11.2020</t>
  </si>
  <si>
    <t>кк-96</t>
  </si>
  <si>
    <t>кк-98</t>
  </si>
  <si>
    <t>кк-99</t>
  </si>
  <si>
    <t>000003631</t>
  </si>
  <si>
    <t>Просвещения ул, дом № 31, МБДОУ  № 37 "Колокольчик"</t>
  </si>
  <si>
    <t>27/1</t>
  </si>
  <si>
    <t>Декларация №27/1 от 27.11.2020</t>
  </si>
  <si>
    <t>000003680</t>
  </si>
  <si>
    <t>Бахилова ул, дом № 5, МБОУ СОШ № 26 Сооружение 1 Спортивный центр</t>
  </si>
  <si>
    <t>43/1</t>
  </si>
  <si>
    <t>Декларация №43/1 от 04.12.2020</t>
  </si>
  <si>
    <t>000003614</t>
  </si>
  <si>
    <t>Озерная ул, дом № 1, корпус 1, МБДОУ № 27 "Микки-Маус (№19 "Ручеек")</t>
  </si>
  <si>
    <t>38/1</t>
  </si>
  <si>
    <t>кк-106</t>
  </si>
  <si>
    <t>кк-105</t>
  </si>
  <si>
    <t>АБ-000186</t>
  </si>
  <si>
    <t>Профсоюзов, 3, Фабрика-кухня, КШП</t>
  </si>
  <si>
    <t>45</t>
  </si>
  <si>
    <t>000001817</t>
  </si>
  <si>
    <t>Рабочая ул, дом № 31, корпус 2, Общежитие, СурГУ</t>
  </si>
  <si>
    <t>2/1</t>
  </si>
  <si>
    <t>Декларация №2/1 от 20.11.2020</t>
  </si>
  <si>
    <t>Декларация №45 от 04.12.2020</t>
  </si>
  <si>
    <t>2</t>
  </si>
  <si>
    <t>000000169</t>
  </si>
  <si>
    <t>30 лет Победы, ул. д.60/1, Общежитие для студентов</t>
  </si>
  <si>
    <t>000000175</t>
  </si>
  <si>
    <t>30 лет Победы, ул. д.60, Общежитие для преподователей</t>
  </si>
  <si>
    <t>Декларация №2 от 20.11.2020</t>
  </si>
  <si>
    <t>1</t>
  </si>
  <si>
    <t>000003754</t>
  </si>
  <si>
    <t>Югорский тракт, дом № 40, МАУ "Ледовый дворец спорта"</t>
  </si>
  <si>
    <t>Декларация №1 от 17.11.2020</t>
  </si>
  <si>
    <t>Нефтеюганское ш, дом № 20, ХГВС, Главный корпус, блок А, ГВС</t>
  </si>
  <si>
    <t>кк-5</t>
  </si>
  <si>
    <t>Нефтеюганское ш, дом № 20, Хозяйственный корпус</t>
  </si>
  <si>
    <t>Нефтеюганское ш, дом № 20, Многопрофильная поликлиника</t>
  </si>
  <si>
    <t>кк-6</t>
  </si>
  <si>
    <t>кк-7</t>
  </si>
  <si>
    <t xml:space="preserve"> Нефтеюганское ш, дом № 20, ХГВС, Главный корпус, блок А, ГВС </t>
  </si>
  <si>
    <t xml:space="preserve">Нефтеюганское ш, дом № 20, ХГВС, Главный корпус, блок А, ГВС </t>
  </si>
  <si>
    <t>Нефтеюганское ш, дом № 20, Пищеблок</t>
  </si>
  <si>
    <t>000001450</t>
  </si>
  <si>
    <t>000001454</t>
  </si>
  <si>
    <t>000001456</t>
  </si>
  <si>
    <t>000001452</t>
  </si>
  <si>
    <t>76</t>
  </si>
  <si>
    <t>000000010</t>
  </si>
  <si>
    <t>Пролетарский пр-кт, дом № 5/1, Школа № 44</t>
  </si>
  <si>
    <t>Декларация №76от 15.12.2020</t>
  </si>
  <si>
    <t>82</t>
  </si>
  <si>
    <t>000000164</t>
  </si>
  <si>
    <t>30 Лет Победы ул, дом № 11А, СУРГУТСКАЯ ШКОЛА-ДЕТСКИЙ САД  КОУ</t>
  </si>
  <si>
    <t>Декларация №82от 16.12.2020</t>
  </si>
  <si>
    <t>83</t>
  </si>
  <si>
    <t>000003994</t>
  </si>
  <si>
    <t>Югорский тракт, дом № 38, СГС ГРУПП ООО</t>
  </si>
  <si>
    <t>Декларация №83от 16.12.2020</t>
  </si>
  <si>
    <t>81</t>
  </si>
  <si>
    <t>000003621</t>
  </si>
  <si>
    <t>Энтузиастов ул, дом № 65, МБДОУ № 28 "Калинка"</t>
  </si>
  <si>
    <t>Декларация №81от 15.12.2020</t>
  </si>
  <si>
    <t>000003645</t>
  </si>
  <si>
    <t>81/1</t>
  </si>
  <si>
    <t>Ленина пр-кт, дом № 74, корпус 1, МБДОУ № 28 "Калинка"</t>
  </si>
  <si>
    <t>Декларация №81/1от 15.12.2020</t>
  </si>
  <si>
    <t>000003676</t>
  </si>
  <si>
    <t>75</t>
  </si>
  <si>
    <t>Ленина пр-кт, дом № 35, корпус 2, МБОУ СОШ № 24</t>
  </si>
  <si>
    <t>Расчет платы за СЗВ</t>
  </si>
  <si>
    <t>Итого сумма коэффициентов</t>
  </si>
  <si>
    <t xml:space="preserve"> Ставка плата за сброс ЗВ св руб/м3 ВО (фактический объем ВО х Ставку П за СЗВ)</t>
  </si>
  <si>
    <t>Коэффициент  воздействия загрезняющего вещества  (фактический объем  х К взв х тариф ВО)</t>
  </si>
  <si>
    <t>000003656</t>
  </si>
  <si>
    <t>000003657</t>
  </si>
  <si>
    <t xml:space="preserve">Энергетиков ул, дом № 49, МБОУ СОШ № 8, Блок 2 </t>
  </si>
  <si>
    <t>Энергетиков ул, дом № 49, МБОУ СОШ № 8, теплица</t>
  </si>
  <si>
    <t>Энергетиков ул, дом № 49, МБОУ СОШ № 8, Блок 1</t>
  </si>
  <si>
    <t>000003655</t>
  </si>
  <si>
    <t>Лаборатория не дополучила доход</t>
  </si>
  <si>
    <t>обследование системы</t>
  </si>
  <si>
    <t>000001487</t>
  </si>
  <si>
    <t>000001488</t>
  </si>
  <si>
    <t>средний 5 колодцев</t>
  </si>
  <si>
    <t>средний  4 колодца</t>
  </si>
  <si>
    <t>000003653</t>
  </si>
  <si>
    <t>000003654</t>
  </si>
  <si>
    <t xml:space="preserve">Ленина пр-кт, дом № 68, корпус 1, МБОУ НШ № 30, блок 1 </t>
  </si>
  <si>
    <t>000003691</t>
  </si>
  <si>
    <t>000003690</t>
  </si>
  <si>
    <t>000005113</t>
  </si>
  <si>
    <t>Чехова ул, дом № 5/2, Основное здание школы</t>
  </si>
  <si>
    <t xml:space="preserve"> 000000014</t>
  </si>
  <si>
    <t>Чехова ул, дом № 5/2, спорткомплекс п/у 14503513</t>
  </si>
  <si>
    <t>000005107</t>
  </si>
  <si>
    <t>Чехова ул, дом № 5/2, теплица</t>
  </si>
  <si>
    <t xml:space="preserve">000000015 </t>
  </si>
  <si>
    <t xml:space="preserve">Чехова ул, дом № 5/2, Бассейн, МБОУ СОШ № 46 </t>
  </si>
  <si>
    <t xml:space="preserve">            среднее 3 колодцев</t>
  </si>
  <si>
    <t xml:space="preserve"> Нефтеюганское ш, дом № 20, Хозяйственный корпус</t>
  </si>
  <si>
    <t xml:space="preserve">Нефтеюганское ш, дом № 20, Многопрофильная поликлиника </t>
  </si>
  <si>
    <t xml:space="preserve"> среднее 2 колодца</t>
  </si>
  <si>
    <t>один колодец</t>
  </si>
  <si>
    <t>1колодец</t>
  </si>
  <si>
    <t>78/1</t>
  </si>
  <si>
    <t>000004505</t>
  </si>
  <si>
    <t>Геологическая ул, дом № 19, корпус 1, Детский сад "Солнечный город"</t>
  </si>
  <si>
    <t xml:space="preserve"> +</t>
  </si>
  <si>
    <t>000000020</t>
  </si>
  <si>
    <t>Московская ул, дом № 33, блок 1</t>
  </si>
  <si>
    <t>000000019</t>
  </si>
  <si>
    <t>Московская ул, дом № 33, блок 2</t>
  </si>
  <si>
    <t>78</t>
  </si>
  <si>
    <t>Декларация №78от 15.12.2020</t>
  </si>
  <si>
    <t>Декларация №78/1от 15.12.2020</t>
  </si>
  <si>
    <t>Московская ул, дом № 33, блок 1 / Московская ул, дом № 33, блок 2</t>
  </si>
  <si>
    <t>79</t>
  </si>
  <si>
    <t>000003608</t>
  </si>
  <si>
    <t>Флегонта Показаньева ул, дом № 12, корпус 1, МБДОУ № 9 "Метелица"</t>
  </si>
  <si>
    <t>Декларация №79от 15.12.2020</t>
  </si>
  <si>
    <t>Декларация №80от 15.12.2020</t>
  </si>
  <si>
    <t>000003607</t>
  </si>
  <si>
    <t>80</t>
  </si>
  <si>
    <t>Губкина ул, дом № 17, корпус А, МБДОУ " 7 "Буровичок"</t>
  </si>
  <si>
    <t>80/1</t>
  </si>
  <si>
    <t>000003616</t>
  </si>
  <si>
    <t>Энтузиастов ул, дом № 51, корпус 1, МБДОУ № 7 "Буровичок"</t>
  </si>
  <si>
    <t>Декларация №80/1 от 15.12.2020</t>
  </si>
  <si>
    <t>77</t>
  </si>
  <si>
    <t>000000018</t>
  </si>
  <si>
    <t>Комсомольский пр-кт, дом № 29, Лицей им. Хисматулина В.И.</t>
  </si>
  <si>
    <t>АБ-000948</t>
  </si>
  <si>
    <t>Комсомольский пр-кт, дом № 29, Лицей им. Хисматулина В.И., Общежитие ГВС</t>
  </si>
  <si>
    <t>АБ-000947</t>
  </si>
  <si>
    <t>Комсомольский пр-кт, дом № 29, Лицей им. Хисматулина В.И., Спортивный корпус ГВС</t>
  </si>
  <si>
    <t>1 колодец</t>
  </si>
  <si>
    <t>Комсомольский пр-кт, дом № 29, Лицей им. Хисматулина В.И./Комсомольский пр-кт, дом № 29, Лицей им. Хисматулина В.И., Общежитие ГВС/Комсомольский пр-кт, дом № 29, Лицей им. Хисматулина В.И., Спортивный корпус ГВС</t>
  </si>
  <si>
    <t>Декларация №77 от 15.12.2020</t>
  </si>
  <si>
    <t>000004470</t>
  </si>
  <si>
    <t>Университетская ул, дом № 39, корпус 1, МБДОУ № 34 "Березка"</t>
  </si>
  <si>
    <t>74</t>
  </si>
  <si>
    <t>Декларация №74 от 15.12.2020</t>
  </si>
  <si>
    <t>69</t>
  </si>
  <si>
    <t>000004634</t>
  </si>
  <si>
    <t>Игоря Киртбая ул, дом № 16, корпус 1, МБДОУ № 43 "Лесная сказка"</t>
  </si>
  <si>
    <t>Декларация №69 от 14.12.2020</t>
  </si>
  <si>
    <t>Декларация №66 от 11.12.2020</t>
  </si>
  <si>
    <t>66</t>
  </si>
  <si>
    <t>000003626</t>
  </si>
  <si>
    <t>Григория Кукуевицкого ул, дом № 10, корпус 3, МБДОУ № 41 "Рябинушка"</t>
  </si>
  <si>
    <t>000003643</t>
  </si>
  <si>
    <t>Григория Кукуевицкого ул, дом № 10, корпус 6, МБДОУ № 41 "Рябинушка"</t>
  </si>
  <si>
    <t>66/1</t>
  </si>
  <si>
    <t>Декларация №66/1 от 11.12.2020</t>
  </si>
  <si>
    <t>Декларация №71 от 11.12.2020</t>
  </si>
  <si>
    <t>71</t>
  </si>
  <si>
    <t>000003628</t>
  </si>
  <si>
    <t>Дзержинского ул, дом № 2, корпус 3, МБДОУ № 47 "Гусельки"</t>
  </si>
  <si>
    <t>000003627</t>
  </si>
  <si>
    <t>Дзержинского ул, дом № 2, корпус 2, МБДОУ № 47 "Гусельки"</t>
  </si>
  <si>
    <t>Дзержинского ул, дом № 2, корпус 3, МБДОУ № 47 "Гусельки"/Дзержинского ул, дом № 2, корпус 2, МБДОУ № 47 "Гусельки"</t>
  </si>
  <si>
    <t>72</t>
  </si>
  <si>
    <t>000003636</t>
  </si>
  <si>
    <t>Энергетиков ул, дом № 3, корпус 3, МБДОУ № 70 "Голубок"</t>
  </si>
  <si>
    <t>АБ-002584</t>
  </si>
  <si>
    <t>Энергетиков ул, дом № 27, МБДОУ № 29 "Голубок"</t>
  </si>
  <si>
    <t>Декларация №72 от 14.12.2020</t>
  </si>
  <si>
    <t>Декларация №72/1 от 14.12.2020</t>
  </si>
  <si>
    <t>72/1</t>
  </si>
  <si>
    <t>73</t>
  </si>
  <si>
    <t>Декларация №73 от 14.12.2020</t>
  </si>
  <si>
    <t>000004822</t>
  </si>
  <si>
    <t>Семена Билецкого ул, дом № 10, МБДОУ № 45 "Волчок"</t>
  </si>
  <si>
    <t>73/1</t>
  </si>
  <si>
    <t>АБ-002062</t>
  </si>
  <si>
    <t>Семена Билецкого ул, дом № 3, МБДОУ № 45 "Волчок"</t>
  </si>
  <si>
    <t>Декларация №73/1 от 14.12.2020</t>
  </si>
  <si>
    <t>68</t>
  </si>
  <si>
    <t>000003648</t>
  </si>
  <si>
    <t>Федорова ул, дом № 6, МБОУ СОШ № 4, ввод 1</t>
  </si>
  <si>
    <t>000003649</t>
  </si>
  <si>
    <t>Федорова ул, дом № 6, МБОУ СОШ № 4, ввод 2</t>
  </si>
  <si>
    <t>000003650</t>
  </si>
  <si>
    <t>Федорова ул, дом № 6, МБОУ СОШ № 4, теплица</t>
  </si>
  <si>
    <t>Декларация №68 от 14.12.2020</t>
  </si>
  <si>
    <t>Федорова ул, дом № 6, МБОУ СОШ № 4, ввод 1/Федорова ул, дом № 6, МБОУ СОШ № 4, ввод 2/Федорова ул, дом № 6, МБОУ СОШ № 4, теплица</t>
  </si>
  <si>
    <t>Декларация №65от 11.12.2020</t>
  </si>
  <si>
    <t>000001492</t>
  </si>
  <si>
    <t>Нефтеюганское ш, дом № 2, Котельная,Хлебзавод</t>
  </si>
  <si>
    <t>000001491</t>
  </si>
  <si>
    <t>Нефтеюганское ш, дом № 2, ТП-2, Хлебзавод</t>
  </si>
  <si>
    <t>65</t>
  </si>
  <si>
    <t>Нефтеюганское ш, дом № 2, Котельная,Хлебзавод/Нефтеюганское ш, дом № 2, ТП-2, Хлебзавод</t>
  </si>
  <si>
    <t>86</t>
  </si>
  <si>
    <t>000003647</t>
  </si>
  <si>
    <t>Энтузиастов ул, дом № 31, МБОУ СОШ №3</t>
  </si>
  <si>
    <t>Декларация №86от 22.12.2020</t>
  </si>
  <si>
    <t>85</t>
  </si>
  <si>
    <t>000004542</t>
  </si>
  <si>
    <t>Мира пр-кт, дом № 55/3, МБДОУ № 30 "Семицветик"</t>
  </si>
  <si>
    <t>Декларация №85от 21.12.2020</t>
  </si>
  <si>
    <t>?</t>
  </si>
  <si>
    <t>84</t>
  </si>
  <si>
    <t>000003625</t>
  </si>
  <si>
    <t>50 лет ВЛКСМ ул, дом № 6, корпус а-1, МБДОУ № 40 "Снегурочка"</t>
  </si>
  <si>
    <t>Декларация №84от 21.12.2020</t>
  </si>
  <si>
    <t>000003634</t>
  </si>
  <si>
    <t>Островского ул, дом № 20, корпус 1, МБДОУ № 40 "Снегурочка"</t>
  </si>
  <si>
    <t>84/1</t>
  </si>
  <si>
    <t>Декларация №84/1от 21.12.2020</t>
  </si>
  <si>
    <t>Декларация №24/1от 27.11.2020</t>
  </si>
  <si>
    <t>000003717</t>
  </si>
  <si>
    <t>Дзержинского ул, дом № 6, корпус б, МБОУ СШ № 12, блок 2</t>
  </si>
  <si>
    <t>000003716</t>
  </si>
  <si>
    <t>Дзержинского ул, дом № 6, корпус б, МБОУ СШ № 12, блок 1</t>
  </si>
  <si>
    <t>24/1</t>
  </si>
  <si>
    <t>Дзержинского ул, дом № 6, корпус б, МБОУ СШ № 12, блок 1/Дзержинского ул, дом № 6, корпус б, МБОУ СШ № 12, блок 2</t>
  </si>
  <si>
    <t>Декларация №23/2от 27.11.2020</t>
  </si>
  <si>
    <t>000003723</t>
  </si>
  <si>
    <t>Энергетиков ул, дом № 51, Сургутский естественно-научный лицей, теплица</t>
  </si>
  <si>
    <t>23/2</t>
  </si>
  <si>
    <t>Декларация №23/1от 27.11.2020</t>
  </si>
  <si>
    <t>000003722</t>
  </si>
  <si>
    <t>Энергетиков ул, дом № 51, Сургутский естественно-научный лицей</t>
  </si>
  <si>
    <t>23/1</t>
  </si>
  <si>
    <t>Декларация №22/1от 27.11.2020</t>
  </si>
  <si>
    <t>22/1</t>
  </si>
  <si>
    <t>000003637</t>
  </si>
  <si>
    <t>Ленина пр-кт, дом № 37, корпус 3, МБДОУ № 78 "Ивушка"</t>
  </si>
  <si>
    <t>АБ-000968</t>
  </si>
  <si>
    <t>Ленина пр-кт, дом № 37, корпус 3, МБДОУ № 78 "Ивушка",  бассейн, ГВС</t>
  </si>
  <si>
    <t>4 колодца</t>
  </si>
  <si>
    <t>Ленина пр-кт, дом № 37, корпус 3, МБДОУ № 78 "Ивушка"/Ленина пр-кт, дом № 37, корпус 3, МБДОУ № 78 "Ивушка",  бассейн, ГВС</t>
  </si>
  <si>
    <t>Декларация №20/1от 26.11.2020</t>
  </si>
  <si>
    <t>20/1</t>
  </si>
  <si>
    <t>000003667</t>
  </si>
  <si>
    <t>Геологическая ул, дом № 7, корпус 1, МБОУ СОШ № 19</t>
  </si>
  <si>
    <t>кк №2</t>
  </si>
  <si>
    <t>20/2</t>
  </si>
  <si>
    <t>Декларация №20/2от 26.11.2020</t>
  </si>
  <si>
    <t>000003668</t>
  </si>
  <si>
    <t>Геологическая ул, дом № 7, корпус 1, МБОУ СОШ № 19, теплица</t>
  </si>
  <si>
    <t>67/1</t>
  </si>
  <si>
    <t>Декларация №67от 11.12.2020</t>
  </si>
  <si>
    <t>67</t>
  </si>
  <si>
    <t>000003674</t>
  </si>
  <si>
    <t>Дорожный п, , Замятинская ул, дом № 4, МБОУ СОШ № 22, Гаражи, теплицы</t>
  </si>
  <si>
    <t>000003672</t>
  </si>
  <si>
    <t>Дорожный п, , Замятинская ул, дом № 4, МБОУ СОШ № 22, Здание новой школы блок 1</t>
  </si>
  <si>
    <t>000003675</t>
  </si>
  <si>
    <t>Дорожный п, , Замятинская ул, дом № 4, МБОУ СОШ № 22, Здание новой школы блок 2</t>
  </si>
  <si>
    <t>000003673</t>
  </si>
  <si>
    <t>Дорожный п, , Замятинская ул, дом № 4, МБОУ СОШ № 22, Спорткорпус</t>
  </si>
  <si>
    <t>Дорожный п, , Замятинская ул, дом № 4, МБОУ СОШ № 22, Гаражи, теплицы/Дорожный п, , Замятинская ул, дом № 4, МБОУ СОШ № 22, Здание новой школы блок 1/Дорожный п, , Замятинская ул, дом № 4, МБОУ СОШ № 22, Здание новой школы блок 2/Дорожный п, , Замятинская ул, дом № 4, МБОУ СОШ № 22, Спорткорпус</t>
  </si>
  <si>
    <t>000004546</t>
  </si>
  <si>
    <t>Аэрофлотская ул, дом № 18, МБОУ СОШ №22 блок 1</t>
  </si>
  <si>
    <t>АБ-002224</t>
  </si>
  <si>
    <t>Аэрофлотская ул, дом № 18, МБОУ СОШ №22 блок 2</t>
  </si>
  <si>
    <t>Аэрофлотская ул, дом № 18, МБОУ СОШ №22 блок 1/Аэрофлотская ул, дом № 18, МБОУ СОШ №22 блок 2</t>
  </si>
  <si>
    <t>64</t>
  </si>
  <si>
    <t>АБ-000394</t>
  </si>
  <si>
    <t>Аэрофлотская, 5, Домостроительный комбинат, 18355039, по пу, скваж№2</t>
  </si>
  <si>
    <t>АБ-002279</t>
  </si>
  <si>
    <t>Аэрофлотская, 5, Домостроительный комбинат, 18365529, по пу, скваж№1</t>
  </si>
  <si>
    <t>Декларация №64от 11.12.2020</t>
  </si>
  <si>
    <t>Аэрофлотская, 5, Домостроительный комбинат, 18355039, по пу, скваж№2/Аэрофлотская, 5, Домостроительный комбинат, 18365529, по пу, скваж№1</t>
  </si>
  <si>
    <t>63</t>
  </si>
  <si>
    <t>АБ-000138</t>
  </si>
  <si>
    <t>Ленина пр-т. д. 43, ПУ 125357928</t>
  </si>
  <si>
    <t>АБ-000137</t>
  </si>
  <si>
    <t>Ленина пр-т. д. 43, ПУ 7627846</t>
  </si>
  <si>
    <t>АБ-000139</t>
  </si>
  <si>
    <t>Ленина пр-т. д. 43, ПУ 7752614</t>
  </si>
  <si>
    <t>62</t>
  </si>
  <si>
    <t>Декларация №62от 11.12.2020</t>
  </si>
  <si>
    <t>Ленина пр-т. д. 43, ПУ 125357928/Ленина пр-т. д. 43, ПУ 7627846/Ленина пр-т. д. 43, ПУ 7752614</t>
  </si>
  <si>
    <t>70</t>
  </si>
  <si>
    <t>000004032</t>
  </si>
  <si>
    <t>Нефтеюганское ш, дом № 1, РИАЛРЕН АО</t>
  </si>
  <si>
    <t>Декларация №70 от 14.12.2020</t>
  </si>
  <si>
    <t>Газпромтрансгаз</t>
  </si>
  <si>
    <t>000004499</t>
  </si>
  <si>
    <t>Монтажная ул, дом № 6, СКАТ-база, у/у №1</t>
  </si>
  <si>
    <t>000004500</t>
  </si>
  <si>
    <t>Монтажная ул, дом № 6, СКАТ-база, у/у №2</t>
  </si>
  <si>
    <t>95</t>
  </si>
  <si>
    <t>Монтажная ул, дом № 6, СКАТ-база, у/у №1/Монтажная ул, дом № 6, СКАТ-база, у/у №2</t>
  </si>
  <si>
    <t>Декларация №95 от 26.12.2020</t>
  </si>
  <si>
    <t>000000745</t>
  </si>
  <si>
    <t>Григория Кукуевицкого ул, дом № 15, корпус 1 ПУ 14109247,Сургутобувьторг</t>
  </si>
  <si>
    <t>АБ-000003</t>
  </si>
  <si>
    <t>Григория Кукуевицкого ул, дом № 15, корпус 1Сургутобувьторг, ООО,32219569</t>
  </si>
  <si>
    <t>АБ-000002</t>
  </si>
  <si>
    <t>Григория Кукуевицкого ул, дом № 15, корпус 1Сургутобувьторг,14134181</t>
  </si>
  <si>
    <t>Декларация №94 от 26.12.2020</t>
  </si>
  <si>
    <t>Григория Кукуевицкого ул, дом № 15, корпус 1 ПУ 14109247,Сургутобувьторг/Григория Кукуевицкого ул, дом № 15, корпус 1Сургутобувьторг, ООО,32219569/Григория Кукуевицкого ул, дом № 15, корпус 1Сургутобувьторг,14134181</t>
  </si>
  <si>
    <t>94</t>
  </si>
  <si>
    <t>000004333</t>
  </si>
  <si>
    <t>Автомобилистов ул, дом № 11, Учебный центр МЧС России, гаражи</t>
  </si>
  <si>
    <t>000004335</t>
  </si>
  <si>
    <t>Автомобилистов ул, дом № 11, Учебный центр МЧС России, Котельная</t>
  </si>
  <si>
    <t>000004334</t>
  </si>
  <si>
    <t>Автомобилистов ул, дом № 11, Учебный центр МЧС России, ПЭК</t>
  </si>
  <si>
    <t>96</t>
  </si>
  <si>
    <t>Автомобилистов ул, дом № 11, Учебный центр МЧС России, гаражи/Автомобилистов ул, дом № 11, Учебный центр МЧС России, Котельная/Автомобилистов ул, дом № 11, Учебный центр МЧС России, ПЭК</t>
  </si>
  <si>
    <t>Декларация №96 от 26.12.2020</t>
  </si>
  <si>
    <t>000003681</t>
  </si>
  <si>
    <t>Мира пр-кт, дом № 23, МБОУ СОШ № 27</t>
  </si>
  <si>
    <t>47</t>
  </si>
  <si>
    <t>Декларация №47от 04.12.2020</t>
  </si>
  <si>
    <t>20</t>
  </si>
  <si>
    <t>000003710</t>
  </si>
  <si>
    <t>Федорова ул, дом № 63, МБОУ СОШ № 19</t>
  </si>
  <si>
    <t>Декларация №20 от 26.11.2020</t>
  </si>
  <si>
    <t>Плата за сброс загрязняющих веществ сверх установленных нормативов состава сточных вод ПА 5174 админ города</t>
  </si>
  <si>
    <t>Плата за негативное воздействие на работу центральной системы водоотведения (плата за негативное воздействие на РЦСВО)</t>
  </si>
  <si>
    <t>кк №103</t>
  </si>
  <si>
    <t>кк -1</t>
  </si>
  <si>
    <t>Декларация № 19 от 26.11.2020</t>
  </si>
  <si>
    <t>000003735</t>
  </si>
  <si>
    <t>19</t>
  </si>
  <si>
    <t>Дружбы проезд, дом № 7, Эколого-биологический центр</t>
  </si>
  <si>
    <t>Декларация № 18 от 26.11.2020</t>
  </si>
  <si>
    <t>18</t>
  </si>
  <si>
    <t>АБ-000789</t>
  </si>
  <si>
    <t>Кедровый п, ООО ДСК "Сибпромстрой"</t>
  </si>
  <si>
    <t>17</t>
  </si>
  <si>
    <t>Крайний колодец</t>
  </si>
  <si>
    <t>000004124</t>
  </si>
  <si>
    <t>Губкина ул, дом № 13, ЗПА, АУ ПАО "СНГ"</t>
  </si>
  <si>
    <t>Декларация № 17 от 26.11.2020</t>
  </si>
  <si>
    <t>000004125</t>
  </si>
  <si>
    <t>Губкина ул, дом № 13 А, ЗПА, АУ ПАО "СНГ"</t>
  </si>
  <si>
    <t>кк (внутренний №1)</t>
  </si>
  <si>
    <t>кк (внутренний №2)</t>
  </si>
  <si>
    <t>кк (внутренний №3)</t>
  </si>
  <si>
    <t>кк (внутренний №4)</t>
  </si>
  <si>
    <t>2 колодца</t>
  </si>
  <si>
    <t>000004126</t>
  </si>
  <si>
    <t>Ленина пр-кт, дом № 55/1, ЗПА, АУ ПАО "СНГ"</t>
  </si>
  <si>
    <t>КК</t>
  </si>
  <si>
    <t>000004159</t>
  </si>
  <si>
    <t>Губкина ул, дом № 21/1,  ЗПА , АУ ПАО "СНГ"</t>
  </si>
  <si>
    <t>000004160</t>
  </si>
  <si>
    <t>Григория Кукуевицкого ул, дом № 1, корпус 1, ЗПА БЦ  АУ  ПАО "СНГ"</t>
  </si>
  <si>
    <t>000004161</t>
  </si>
  <si>
    <t>Григория Кукуевицкого ул, дом № 1, ЗПА БЦ  АУ ПАО "СНГ"</t>
  </si>
  <si>
    <t>КК-10</t>
  </si>
  <si>
    <t>000004157</t>
  </si>
  <si>
    <t>Энтузиастов ул, дом № 48, ЗПА, АУ ПАО "СНГ"</t>
  </si>
  <si>
    <t>000004150</t>
  </si>
  <si>
    <t>Григория Кукуевицкого ул, дом № 5, ЗПА, АУ ПАО "СНГ"</t>
  </si>
  <si>
    <t>000004770</t>
  </si>
  <si>
    <t>Григория Кукуевицкого ул, дом № 5/2, ЗПА, АУ ПАО "СНГ"</t>
  </si>
  <si>
    <t>000004128</t>
  </si>
  <si>
    <t>000004127</t>
  </si>
  <si>
    <t>Ленина пр-кт, дом № 75, ЗПА НГДУ "Быстринскнефть" 1 п/у</t>
  </si>
  <si>
    <t>Ленина пр-кт, дом № 75, ЗПА НГДУ "Быстринскнефть" 2 п/у</t>
  </si>
  <si>
    <t>Ленина пр-кт, дом № 75, ЗПА НГДУ "Быстринскнефть" 1 п/у, Ленина пр-кт, дом № 75, ЗПА НГДУ "Быстринскнефть" 2 п/у</t>
  </si>
  <si>
    <t>000004165</t>
  </si>
  <si>
    <t>Набережный пр-кт, дом № 22,  1 у/у ЗПА НГДУ "Сургутнефть"</t>
  </si>
  <si>
    <t>000004166</t>
  </si>
  <si>
    <t>Набережный пр-кт, дом № 22, 2 у/у, ЗПА НГДУ "Сургутнефть"</t>
  </si>
  <si>
    <t>000004167</t>
  </si>
  <si>
    <t>Набережный пр-кт, дом № 22, 3 у/у, ЗПА НГДУ "Сургутнефть"</t>
  </si>
  <si>
    <t>Набережный пр-кт, дом № 22,  1 у/у ЗПА НГДУ "Сургутнефть", Набережный пр-кт, дом № 22, 2 у/у, ЗПА НГДУ "Сургутнефть", Набережный пр-кт, дом № 22, 3 у/у, ЗПА НГДУ "Сургутнефть"</t>
  </si>
  <si>
    <t>КК-37</t>
  </si>
  <si>
    <t>000004168</t>
  </si>
  <si>
    <t>Производственная ул, дом № 2,соор. 7, ПКП НГДУ "Сургутнефть"</t>
  </si>
  <si>
    <t>АБ-000433</t>
  </si>
  <si>
    <t>Набережный пр-т. д. 5 , Убежище на 700 мест</t>
  </si>
  <si>
    <t>000004129</t>
  </si>
  <si>
    <t>Флегонта Показаньева ул, дом № 2, ЗПА НГДУ "Федоровскнефть"</t>
  </si>
  <si>
    <t>АБ-000958</t>
  </si>
  <si>
    <t>Флегонта Показаньева ул, дом № 2, ЗПА НГДУ "Федоровскнефть" Главный корпус ГВС</t>
  </si>
  <si>
    <t>Флегонта Показаньева ул, дом № 2, ЗПА НГДУ "Федоровскнефть",  Флегонта Показаньева ул, дом № 2, ЗПА НГДУ "Федоровскнефть" Главный корпус ГВС</t>
  </si>
  <si>
    <t>000004170</t>
  </si>
  <si>
    <t>Нефтеюганское ш, дом № 7, соор.1, АЗТ, НГДУ "Федоровскнефть", 1 п/у</t>
  </si>
  <si>
    <t>000004173</t>
  </si>
  <si>
    <t>000004174</t>
  </si>
  <si>
    <t>Нефтеюганское ш, дом № 7, соор.1, АЗТ, НГДУ "Федоровскнефть", 2 п/у</t>
  </si>
  <si>
    <t>Нефтеюганское ш, дом № 7, соор.1, АЗТ, НГДУ "Федоровскнефть", 3 п/у</t>
  </si>
  <si>
    <t>Нефтеюганское ш, дом № 7, соор.1, АЗТ, НГДУ "Федоровскнефть", 1 п/у, Нефтеюганское ш, дом № 7, соор.1, АЗТ, НГДУ "Федоровскнефть", 2 п/у, Нефтеюганское ш, дом № 7, соор.1, АЗТ, НГДУ "Федоровскнефть", 3 п/у"Федоровскнефть", 3 п/у</t>
  </si>
  <si>
    <t>КК-2</t>
  </si>
  <si>
    <t>000004123</t>
  </si>
  <si>
    <t>Западная ул, 3,5, БПО, УКРСиПНП</t>
  </si>
  <si>
    <t>КК-26</t>
  </si>
  <si>
    <t>000004130</t>
  </si>
  <si>
    <t>Нефтяников ул, дом № 29/2, ЗПА "УВСИНГ"</t>
  </si>
  <si>
    <t>КК-1</t>
  </si>
  <si>
    <t>КК-3</t>
  </si>
  <si>
    <t>КК-4</t>
  </si>
  <si>
    <t>000004668</t>
  </si>
  <si>
    <t>ГРС, Западн.пр.район,  УВСИНГ</t>
  </si>
  <si>
    <t>Пробоотборник на КНС ГРС-1 ЦГ-2</t>
  </si>
  <si>
    <t>АБ-000014</t>
  </si>
  <si>
    <t>Производственная ул, дом № 3, БПО Сургутское ВМУ</t>
  </si>
  <si>
    <t>26,27,28</t>
  </si>
  <si>
    <t>КК"</t>
  </si>
  <si>
    <t>КК-9</t>
  </si>
  <si>
    <t>000004251</t>
  </si>
  <si>
    <t>Производственная ул, дом № 3, БПО Сургутское ВМУ 38392415</t>
  </si>
  <si>
    <t>АБ-001575</t>
  </si>
  <si>
    <t>Производственная ул, дом № 3, ЗПА Сургутское ВМУ 40028045</t>
  </si>
  <si>
    <t>000004131</t>
  </si>
  <si>
    <t>Энтузиастов ул, дом № 30/1, ЗПА НГДУ "Талаканнефть"</t>
  </si>
  <si>
    <t>СУТ ОБЪЕМ</t>
  </si>
  <si>
    <t>Макс(Кi) максимальное из всех значений группы (1, 3 и 5 группы)</t>
  </si>
  <si>
    <t>Максимальное допустимое значение показателя и (или) концентрации (по валовому содержанию в натуральной пробе сточных вод), Дкi</t>
  </si>
  <si>
    <t>Фактическая концентрация i-го загрязняющего вещества или фактический показатель свойств сточных вод абонента, Фкi</t>
  </si>
  <si>
    <t>Расчет коэффициента кратности превышения к действующему тарифу, К</t>
  </si>
  <si>
    <r>
      <t>К</t>
    </r>
    <r>
      <rPr>
        <vertAlign val="subscript"/>
        <sz val="7"/>
        <color rgb="FF000000"/>
        <rFont val="Times New Roman"/>
        <family val="1"/>
        <charset val="204"/>
      </rPr>
      <t>i</t>
    </r>
    <r>
      <rPr>
        <sz val="11"/>
        <color rgb="FF000000"/>
        <rFont val="Times New Roman"/>
        <family val="1"/>
        <charset val="204"/>
      </rPr>
      <t> = ((ФК</t>
    </r>
    <r>
      <rPr>
        <vertAlign val="subscript"/>
        <sz val="7"/>
        <color rgb="FF000000"/>
        <rFont val="Times New Roman"/>
        <family val="1"/>
        <charset val="204"/>
      </rPr>
      <t>i</t>
    </r>
    <r>
      <rPr>
        <sz val="11"/>
        <color rgb="FF000000"/>
        <rFont val="Times New Roman"/>
        <family val="1"/>
        <charset val="204"/>
      </rPr>
      <t> - ДК</t>
    </r>
    <r>
      <rPr>
        <vertAlign val="subscript"/>
        <sz val="7"/>
        <color rgb="FF000000"/>
        <rFont val="Times New Roman"/>
        <family val="1"/>
        <charset val="204"/>
      </rPr>
      <t>i</t>
    </r>
    <r>
      <rPr>
        <sz val="11"/>
        <color rgb="FF000000"/>
        <rFont val="Times New Roman"/>
        <family val="1"/>
        <charset val="204"/>
      </rPr>
      <t>) / ДК</t>
    </r>
    <r>
      <rPr>
        <vertAlign val="subscript"/>
        <sz val="7"/>
        <color rgb="FF000000"/>
        <rFont val="Times New Roman"/>
        <family val="1"/>
        <charset val="204"/>
      </rPr>
      <t>i</t>
    </r>
    <r>
      <rPr>
        <sz val="11"/>
        <color rgb="FF000000"/>
        <rFont val="Times New Roman"/>
        <family val="1"/>
        <charset val="204"/>
      </rPr>
      <t>) x КВ,</t>
    </r>
  </si>
  <si>
    <r>
      <t xml:space="preserve">Сумм (Кi </t>
    </r>
    <r>
      <rPr>
        <sz val="11"/>
        <color rgb="FF000000"/>
        <rFont val="Times New Roman"/>
        <family val="1"/>
        <charset val="204"/>
      </rPr>
      <t>) для 2, 4 групп, РН и жиров</t>
    </r>
  </si>
  <si>
    <t>Объем сточных вод в месяц, м. куб.</t>
  </si>
  <si>
    <t>Расчет платы за негативное воздействие на работу центральной системы водоотведения согласно п. 123 ПП 644 от 29.07.2013</t>
  </si>
  <si>
    <t>Значение Нсi согласно Постановлению Адмнистрации города Сургута № 5174 от 31.07.2020</t>
  </si>
  <si>
    <t>Ед. изм</t>
  </si>
  <si>
    <t>Фактическая концентрация i-го загрязняющего вещества или фактический показатель свойств сточных вод абонента Фкi (данные лабораторных исследований)</t>
  </si>
  <si>
    <t>Фактическая концентрация i-го загрязняющего вещества или фактический показатель свойств сточных вод абонента  Фкi (приведенная)</t>
  </si>
  <si>
    <t>Ставка платы за СВ, руб/тн, согласно ПП РФ № 913 от 13.09.2016г.</t>
  </si>
  <si>
    <t>Значения коэффициентов компенсации</t>
  </si>
  <si>
    <t xml:space="preserve">к1 </t>
  </si>
  <si>
    <t>к2</t>
  </si>
  <si>
    <t>к3</t>
  </si>
  <si>
    <t>к4</t>
  </si>
  <si>
    <t>Отклонение ФКi - Нсi</t>
  </si>
  <si>
    <t>Утвержденный тариф на услуги водоотведения без НДС, руб/м3</t>
  </si>
  <si>
    <t>Текущая ставка платы за негативное воздействие на работу централизованной системы водоотведения для абонента, руб./1 м. куб. сточных вод (без учета НДС)</t>
  </si>
  <si>
    <t>Плата за негативное воздействие на работу центральной системы водоотведения, взимаемая ежемесячно с НДС, руб.</t>
  </si>
  <si>
    <t xml:space="preserve">Текущая ставка платы за сброс загрязняющих веществ в составе сточных вод сверх установленных нормативов состава сточных вод для абонента, руб./1 м. куб. сточных вод (без учета НДС) </t>
  </si>
  <si>
    <t>Заполните поля отмеченные зелёным цветом, чтобы произвести рассчет платы за негативное воздействие на работу центральной системы водоотведения, взимаемая ежемесячно с НДС, руб.</t>
  </si>
  <si>
    <t>Водородный показатель (pH) *</t>
  </si>
  <si>
    <t>Расчет платы за сброс загрязняющих веществ в составе сточных вод сверх установленных нормативов состава сточных вод согласно п. 197 ПП 644 от 29.07.2013</t>
  </si>
  <si>
    <t xml:space="preserve"> Ячейки подлежат редактированию</t>
  </si>
  <si>
    <t>Результат</t>
  </si>
  <si>
    <r>
      <t>мг/дм</t>
    </r>
    <r>
      <rPr>
        <vertAlign val="superscript"/>
        <sz val="10"/>
        <color theme="1" tint="4.9989318521683403E-2"/>
        <rFont val="Times New Roman"/>
        <family val="1"/>
        <charset val="204"/>
      </rPr>
      <t>3</t>
    </r>
  </si>
  <si>
    <t>PH</t>
  </si>
  <si>
    <t>Воздействие</t>
  </si>
  <si>
    <t>Плата за сброс загрязняющих веществ в составе сточных вод сверх установленных нормативов состава сточных вод, взимаемая ежемесячно с НДС, руб.</t>
  </si>
  <si>
    <t>Внесите ваши данные в ячейки выделенные зеленым цветом</t>
  </si>
  <si>
    <t>Полученный результат после заполнения таблиц</t>
  </si>
  <si>
    <t>Наличие сданной декларации о составе сточных вод</t>
  </si>
  <si>
    <t>4,5-12</t>
  </si>
  <si>
    <t>Да</t>
  </si>
  <si>
    <t>Значение Нсi согласно Постановлению Адмнистрации города Нефтеюганска № 170 - нп  от 19.11.2020</t>
  </si>
  <si>
    <t>Фосфаты</t>
  </si>
  <si>
    <t>БПКполн</t>
  </si>
  <si>
    <t>Организация:</t>
  </si>
  <si>
    <t>Название организации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</si>
</sst>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\ _₽_-;\-* #,##0\ _₽_-;_-* &quot;-&quot;\ _₽_-;_-@_-"/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_ ;\-#,##0.00\ "/>
    <numFmt numFmtId="166" formatCode="_-* #,##0.000\ _₽_-;\-* #,##0.000\ _₽_-;_-* &quot;-&quot;??\ _₽_-;_-@_-"/>
    <numFmt numFmtId="167" formatCode="0.000000"/>
    <numFmt numFmtId="168" formatCode="#,##0.00\ _₽"/>
    <numFmt numFmtId="169" formatCode="_-* #,##0.000000\ _₽_-;\-* #,##0.000000\ _₽_-;_-* &quot;-&quot;??\ _₽_-;_-@_-"/>
    <numFmt numFmtId="170" formatCode="0.0000000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9"/>
      <color rgb="FF666699"/>
      <name val="Arial"/>
      <family val="2"/>
      <charset val="204"/>
    </font>
    <font>
      <vertAlign val="superscript"/>
      <sz val="6"/>
      <color theme="1"/>
      <name val="Arial"/>
      <family val="2"/>
      <charset val="204"/>
    </font>
    <font>
      <sz val="11"/>
      <color rgb="FF000000"/>
      <name val="Arial"/>
      <family val="2"/>
      <charset val="204"/>
    </font>
    <font>
      <vertAlign val="subscript"/>
      <sz val="7"/>
      <color rgb="FF000000"/>
      <name val="Arial"/>
      <family val="2"/>
      <charset val="204"/>
    </font>
    <font>
      <vertAlign val="superscript"/>
      <sz val="7"/>
      <color rgb="FF000000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vertAlign val="superscript"/>
      <sz val="10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9"/>
      <color rgb="FF000000"/>
      <name val="Arial"/>
      <family val="2"/>
      <charset val="204"/>
    </font>
    <font>
      <sz val="11"/>
      <name val="Calibri"/>
      <family val="2"/>
      <scheme val="minor"/>
    </font>
    <font>
      <sz val="9"/>
      <color rgb="FFFF0000"/>
      <name val="Arial"/>
      <family val="2"/>
      <charset val="204"/>
    </font>
    <font>
      <vertAlign val="superscript"/>
      <sz val="6"/>
      <color rgb="FFFF0000"/>
      <name val="Arial"/>
      <family val="2"/>
      <charset val="204"/>
    </font>
    <font>
      <u/>
      <sz val="11"/>
      <color rgb="FFFF0000"/>
      <name val="Calibri"/>
      <family val="2"/>
      <scheme val="minor"/>
    </font>
    <font>
      <sz val="10"/>
      <color rgb="FFFF0000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9"/>
      <name val="Arial"/>
      <family val="2"/>
      <charset val="204"/>
    </font>
    <font>
      <vertAlign val="superscript"/>
      <sz val="6"/>
      <name val="Arial"/>
      <family val="2"/>
      <charset val="204"/>
    </font>
    <font>
      <u/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vertAlign val="subscript"/>
      <sz val="7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i/>
      <sz val="11"/>
      <color theme="3" tint="-0.249977111117893"/>
      <name val="Times New Roman"/>
      <family val="1"/>
      <charset val="204"/>
    </font>
    <font>
      <sz val="11"/>
      <color theme="0" tint="-0.34998626667073579"/>
      <name val="Times New Roman"/>
      <family val="1"/>
      <charset val="204"/>
    </font>
    <font>
      <b/>
      <sz val="11"/>
      <color theme="1" tint="4.9989318521683403E-2"/>
      <name val="Times New Roman"/>
      <family val="1"/>
      <charset val="204"/>
    </font>
    <font>
      <sz val="10"/>
      <color theme="1" tint="4.9989318521683403E-2"/>
      <name val="Times New Roman"/>
      <family val="1"/>
      <charset val="204"/>
    </font>
    <font>
      <sz val="11"/>
      <color theme="1" tint="4.9989318521683403E-2"/>
      <name val="Times New Roman"/>
      <family val="1"/>
      <charset val="204"/>
    </font>
    <font>
      <vertAlign val="superscript"/>
      <sz val="10"/>
      <color theme="1" tint="4.9989318521683403E-2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1"/>
      <color theme="0"/>
      <name val="Calibri"/>
      <family val="2"/>
      <scheme val="minor"/>
    </font>
    <font>
      <sz val="16"/>
      <color theme="3" tint="-0.249977111117893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43" fontId="11" fillId="0" borderId="0" applyFont="0" applyFill="0" applyBorder="0" applyAlignment="0" applyProtection="0"/>
  </cellStyleXfs>
  <cellXfs count="495">
    <xf numFmtId="0" fontId="0" fillId="0" borderId="0" xfId="0"/>
    <xf numFmtId="0" fontId="4" fillId="2" borderId="0" xfId="0" applyFont="1" applyFill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vertical="center" wrapText="1"/>
    </xf>
    <xf numFmtId="0" fontId="10" fillId="2" borderId="0" xfId="1" applyFill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justify" vertical="center" wrapText="1"/>
    </xf>
    <xf numFmtId="0" fontId="0" fillId="0" borderId="0" xfId="0" applyAlignment="1"/>
    <xf numFmtId="0" fontId="14" fillId="2" borderId="9" xfId="0" applyFont="1" applyFill="1" applyBorder="1" applyAlignment="1">
      <alignment horizontal="center" vertical="center" wrapText="1"/>
    </xf>
    <xf numFmtId="43" fontId="0" fillId="0" borderId="9" xfId="2" applyFont="1" applyBorder="1"/>
    <xf numFmtId="2" fontId="0" fillId="0" borderId="0" xfId="0" applyNumberFormat="1"/>
    <xf numFmtId="165" fontId="12" fillId="2" borderId="9" xfId="2" applyNumberFormat="1" applyFont="1" applyFill="1" applyBorder="1" applyAlignment="1">
      <alignment horizontal="center" vertical="center" wrapText="1"/>
    </xf>
    <xf numFmtId="165" fontId="13" fillId="2" borderId="9" xfId="2" applyNumberFormat="1" applyFont="1" applyFill="1" applyBorder="1" applyAlignment="1">
      <alignment horizontal="center" vertical="center" wrapText="1"/>
    </xf>
    <xf numFmtId="165" fontId="14" fillId="2" borderId="9" xfId="2" applyNumberFormat="1" applyFont="1" applyFill="1" applyBorder="1" applyAlignment="1">
      <alignment horizontal="center" vertical="center" wrapText="1"/>
    </xf>
    <xf numFmtId="165" fontId="0" fillId="0" borderId="0" xfId="2" applyNumberFormat="1" applyFont="1" applyAlignment="1">
      <alignment horizontal="center"/>
    </xf>
    <xf numFmtId="165" fontId="0" fillId="0" borderId="9" xfId="2" applyNumberFormat="1" applyFont="1" applyBorder="1" applyAlignment="1">
      <alignment horizontal="center"/>
    </xf>
    <xf numFmtId="0" fontId="14" fillId="2" borderId="9" xfId="0" applyFont="1" applyFill="1" applyBorder="1" applyAlignment="1">
      <alignment vertical="center" wrapText="1"/>
    </xf>
    <xf numFmtId="16" fontId="14" fillId="2" borderId="9" xfId="0" applyNumberFormat="1" applyFont="1" applyFill="1" applyBorder="1" applyAlignment="1">
      <alignment horizontal="center" vertical="center" wrapText="1"/>
    </xf>
    <xf numFmtId="16" fontId="14" fillId="2" borderId="9" xfId="0" applyNumberFormat="1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vertical="center"/>
    </xf>
    <xf numFmtId="0" fontId="4" fillId="2" borderId="0" xfId="0" applyFont="1" applyFill="1" applyAlignment="1">
      <alignment vertical="center" wrapText="1"/>
    </xf>
    <xf numFmtId="0" fontId="13" fillId="2" borderId="10" xfId="0" applyFont="1" applyFill="1" applyBorder="1" applyAlignment="1">
      <alignment horizontal="center" vertical="center" wrapText="1"/>
    </xf>
    <xf numFmtId="165" fontId="13" fillId="2" borderId="10" xfId="2" applyNumberFormat="1" applyFont="1" applyFill="1" applyBorder="1" applyAlignment="1">
      <alignment horizontal="center" vertical="center" wrapText="1"/>
    </xf>
    <xf numFmtId="0" fontId="0" fillId="0" borderId="9" xfId="0" applyBorder="1"/>
    <xf numFmtId="2" fontId="0" fillId="0" borderId="9" xfId="0" applyNumberFormat="1" applyBorder="1"/>
    <xf numFmtId="16" fontId="14" fillId="0" borderId="11" xfId="0" applyNumberFormat="1" applyFont="1" applyBorder="1" applyAlignment="1">
      <alignment horizontal="center" vertical="center"/>
    </xf>
    <xf numFmtId="0" fontId="14" fillId="2" borderId="12" xfId="0" applyFont="1" applyFill="1" applyBorder="1" applyAlignment="1">
      <alignment vertical="center" wrapText="1"/>
    </xf>
    <xf numFmtId="0" fontId="14" fillId="2" borderId="12" xfId="0" applyFont="1" applyFill="1" applyBorder="1" applyAlignment="1">
      <alignment horizontal="center" vertical="center" wrapText="1"/>
    </xf>
    <xf numFmtId="165" fontId="14" fillId="2" borderId="12" xfId="2" applyNumberFormat="1" applyFont="1" applyFill="1" applyBorder="1" applyAlignment="1">
      <alignment horizontal="center" vertical="center" wrapText="1"/>
    </xf>
    <xf numFmtId="43" fontId="0" fillId="0" borderId="12" xfId="2" applyFont="1" applyBorder="1"/>
    <xf numFmtId="0" fontId="0" fillId="0" borderId="12" xfId="0" applyBorder="1"/>
    <xf numFmtId="2" fontId="0" fillId="0" borderId="12" xfId="0" applyNumberFormat="1" applyBorder="1"/>
    <xf numFmtId="0" fontId="0" fillId="0" borderId="13" xfId="0" applyBorder="1"/>
    <xf numFmtId="16" fontId="14" fillId="2" borderId="14" xfId="0" applyNumberFormat="1" applyFont="1" applyFill="1" applyBorder="1" applyAlignment="1">
      <alignment horizontal="center" vertical="center" wrapText="1"/>
    </xf>
    <xf numFmtId="0" fontId="0" fillId="0" borderId="15" xfId="0" applyBorder="1"/>
    <xf numFmtId="16" fontId="14" fillId="2" borderId="16" xfId="0" applyNumberFormat="1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vertical="center" wrapText="1"/>
    </xf>
    <xf numFmtId="0" fontId="14" fillId="2" borderId="17" xfId="0" applyFont="1" applyFill="1" applyBorder="1" applyAlignment="1">
      <alignment horizontal="center" vertical="center" wrapText="1"/>
    </xf>
    <xf numFmtId="165" fontId="14" fillId="2" borderId="17" xfId="2" applyNumberFormat="1" applyFont="1" applyFill="1" applyBorder="1" applyAlignment="1">
      <alignment horizontal="center" vertical="center" wrapText="1"/>
    </xf>
    <xf numFmtId="43" fontId="0" fillId="0" borderId="17" xfId="2" applyFont="1" applyBorder="1"/>
    <xf numFmtId="0" fontId="0" fillId="0" borderId="17" xfId="0" applyBorder="1"/>
    <xf numFmtId="2" fontId="0" fillId="0" borderId="17" xfId="0" applyNumberFormat="1" applyBorder="1"/>
    <xf numFmtId="0" fontId="0" fillId="0" borderId="18" xfId="0" applyBorder="1"/>
    <xf numFmtId="16" fontId="14" fillId="0" borderId="19" xfId="0" applyNumberFormat="1" applyFont="1" applyBorder="1" applyAlignment="1">
      <alignment horizontal="center" vertical="center"/>
    </xf>
    <xf numFmtId="0" fontId="14" fillId="2" borderId="20" xfId="0" applyFont="1" applyFill="1" applyBorder="1" applyAlignment="1">
      <alignment vertical="center" wrapText="1"/>
    </xf>
    <xf numFmtId="0" fontId="14" fillId="2" borderId="20" xfId="0" applyFont="1" applyFill="1" applyBorder="1" applyAlignment="1">
      <alignment horizontal="center" vertical="center" wrapText="1"/>
    </xf>
    <xf numFmtId="165" fontId="14" fillId="2" borderId="20" xfId="2" applyNumberFormat="1" applyFont="1" applyFill="1" applyBorder="1" applyAlignment="1">
      <alignment horizontal="center" vertical="center" wrapText="1"/>
    </xf>
    <xf numFmtId="16" fontId="14" fillId="2" borderId="11" xfId="0" applyNumberFormat="1" applyFont="1" applyFill="1" applyBorder="1" applyAlignment="1">
      <alignment horizontal="center" vertical="center" wrapText="1"/>
    </xf>
    <xf numFmtId="43" fontId="0" fillId="0" borderId="0" xfId="2" applyFont="1" applyAlignment="1">
      <alignment horizontal="center" vertical="center"/>
    </xf>
    <xf numFmtId="2" fontId="7" fillId="0" borderId="9" xfId="0" applyNumberFormat="1" applyFont="1" applyBorder="1" applyAlignment="1">
      <alignment horizontal="center" wrapText="1"/>
    </xf>
    <xf numFmtId="0" fontId="4" fillId="2" borderId="9" xfId="0" applyFont="1" applyFill="1" applyBorder="1" applyAlignment="1">
      <alignment horizontal="center" vertical="center"/>
    </xf>
    <xf numFmtId="0" fontId="0" fillId="0" borderId="10" xfId="0" applyBorder="1"/>
    <xf numFmtId="2" fontId="0" fillId="0" borderId="10" xfId="0" applyNumberFormat="1" applyBorder="1"/>
    <xf numFmtId="43" fontId="0" fillId="0" borderId="20" xfId="2" applyFont="1" applyBorder="1"/>
    <xf numFmtId="0" fontId="0" fillId="0" borderId="20" xfId="0" applyBorder="1"/>
    <xf numFmtId="2" fontId="0" fillId="0" borderId="20" xfId="0" applyNumberFormat="1" applyBorder="1"/>
    <xf numFmtId="0" fontId="0" fillId="0" borderId="9" xfId="0" applyFill="1" applyBorder="1"/>
    <xf numFmtId="2" fontId="0" fillId="0" borderId="9" xfId="0" applyNumberFormat="1" applyBorder="1" applyAlignment="1">
      <alignment horizontal="center"/>
    </xf>
    <xf numFmtId="43" fontId="0" fillId="3" borderId="9" xfId="2" applyFont="1" applyFill="1" applyBorder="1"/>
    <xf numFmtId="0" fontId="19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left" vertical="center" wrapText="1"/>
    </xf>
    <xf numFmtId="0" fontId="21" fillId="2" borderId="0" xfId="1" applyFont="1" applyFill="1" applyAlignment="1">
      <alignment horizontal="center" vertical="center" wrapText="1"/>
    </xf>
    <xf numFmtId="0" fontId="16" fillId="0" borderId="0" xfId="0" applyFont="1"/>
    <xf numFmtId="0" fontId="19" fillId="2" borderId="0" xfId="0" applyFont="1" applyFill="1" applyAlignment="1">
      <alignment vertical="center" wrapText="1"/>
    </xf>
    <xf numFmtId="43" fontId="0" fillId="0" borderId="0" xfId="2" applyFont="1" applyFill="1" applyAlignment="1">
      <alignment horizontal="center" vertical="center"/>
    </xf>
    <xf numFmtId="43" fontId="23" fillId="0" borderId="9" xfId="2" applyFont="1" applyFill="1" applyBorder="1" applyAlignment="1">
      <alignment horizontal="center" vertical="top" wrapText="1"/>
    </xf>
    <xf numFmtId="0" fontId="0" fillId="0" borderId="0" xfId="0" applyBorder="1"/>
    <xf numFmtId="16" fontId="14" fillId="0" borderId="0" xfId="0" applyNumberFormat="1" applyFont="1" applyBorder="1" applyAlignment="1">
      <alignment horizontal="center" vertical="center"/>
    </xf>
    <xf numFmtId="16" fontId="14" fillId="0" borderId="9" xfId="0" applyNumberFormat="1" applyFont="1" applyBorder="1" applyAlignment="1">
      <alignment horizontal="center" vertical="center"/>
    </xf>
    <xf numFmtId="0" fontId="0" fillId="4" borderId="9" xfId="0" applyFill="1" applyBorder="1"/>
    <xf numFmtId="43" fontId="14" fillId="2" borderId="9" xfId="2" applyFont="1" applyFill="1" applyBorder="1" applyAlignment="1">
      <alignment horizontal="center" vertical="center" wrapText="1"/>
    </xf>
    <xf numFmtId="43" fontId="14" fillId="2" borderId="9" xfId="2" applyFont="1" applyFill="1" applyBorder="1" applyAlignment="1">
      <alignment vertical="center" wrapText="1"/>
    </xf>
    <xf numFmtId="16" fontId="14" fillId="4" borderId="0" xfId="0" applyNumberFormat="1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vertical="center" wrapText="1"/>
    </xf>
    <xf numFmtId="0" fontId="0" fillId="4" borderId="0" xfId="0" applyFill="1" applyBorder="1"/>
    <xf numFmtId="0" fontId="14" fillId="4" borderId="0" xfId="0" applyFont="1" applyFill="1" applyBorder="1" applyAlignment="1">
      <alignment horizontal="center" vertical="center" wrapText="1"/>
    </xf>
    <xf numFmtId="165" fontId="14" fillId="4" borderId="0" xfId="2" applyNumberFormat="1" applyFont="1" applyFill="1" applyBorder="1" applyAlignment="1">
      <alignment horizontal="center" vertical="center" wrapText="1"/>
    </xf>
    <xf numFmtId="43" fontId="0" fillId="4" borderId="0" xfId="2" applyFont="1" applyFill="1" applyBorder="1"/>
    <xf numFmtId="2" fontId="0" fillId="4" borderId="0" xfId="0" applyNumberFormat="1" applyFill="1" applyBorder="1"/>
    <xf numFmtId="43" fontId="0" fillId="4" borderId="0" xfId="2" applyFont="1" applyFill="1" applyBorder="1" applyAlignment="1">
      <alignment horizontal="center" vertical="center"/>
    </xf>
    <xf numFmtId="43" fontId="0" fillId="0" borderId="23" xfId="2" applyFont="1" applyBorder="1" applyAlignment="1">
      <alignment horizontal="center" vertical="center"/>
    </xf>
    <xf numFmtId="43" fontId="0" fillId="4" borderId="9" xfId="0" applyNumberFormat="1" applyFill="1" applyBorder="1"/>
    <xf numFmtId="43" fontId="0" fillId="0" borderId="9" xfId="0" applyNumberFormat="1" applyBorder="1"/>
    <xf numFmtId="0" fontId="0" fillId="4" borderId="0" xfId="0" applyFill="1"/>
    <xf numFmtId="165" fontId="0" fillId="4" borderId="0" xfId="2" applyNumberFormat="1" applyFont="1" applyFill="1" applyAlignment="1">
      <alignment horizontal="center"/>
    </xf>
    <xf numFmtId="0" fontId="17" fillId="4" borderId="0" xfId="0" applyFont="1" applyFill="1" applyAlignment="1">
      <alignment horizontal="center" vertical="center" wrapText="1"/>
    </xf>
    <xf numFmtId="43" fontId="0" fillId="4" borderId="0" xfId="2" applyFont="1" applyFill="1" applyAlignment="1">
      <alignment horizontal="center" vertical="center"/>
    </xf>
    <xf numFmtId="43" fontId="0" fillId="4" borderId="0" xfId="0" applyNumberFormat="1" applyFill="1"/>
    <xf numFmtId="0" fontId="14" fillId="2" borderId="23" xfId="0" applyFont="1" applyFill="1" applyBorder="1" applyAlignment="1">
      <alignment vertical="center" wrapText="1"/>
    </xf>
    <xf numFmtId="0" fontId="14" fillId="2" borderId="23" xfId="0" applyFont="1" applyFill="1" applyBorder="1" applyAlignment="1">
      <alignment vertical="center"/>
    </xf>
    <xf numFmtId="0" fontId="24" fillId="2" borderId="0" xfId="0" applyFont="1" applyFill="1" applyAlignment="1">
      <alignment horizontal="center" vertical="center" wrapText="1"/>
    </xf>
    <xf numFmtId="0" fontId="24" fillId="2" borderId="0" xfId="0" applyFont="1" applyFill="1" applyAlignment="1">
      <alignment horizontal="left" vertical="center" wrapText="1"/>
    </xf>
    <xf numFmtId="0" fontId="26" fillId="2" borderId="0" xfId="1" applyFont="1" applyFill="1" applyAlignment="1">
      <alignment horizontal="center" vertical="center" wrapText="1"/>
    </xf>
    <xf numFmtId="0" fontId="18" fillId="0" borderId="0" xfId="0" applyFont="1"/>
    <xf numFmtId="16" fontId="14" fillId="0" borderId="22" xfId="0" applyNumberFormat="1" applyFont="1" applyBorder="1" applyAlignment="1">
      <alignment horizontal="center" vertical="center"/>
    </xf>
    <xf numFmtId="0" fontId="14" fillId="2" borderId="22" xfId="0" applyFont="1" applyFill="1" applyBorder="1" applyAlignment="1">
      <alignment vertical="center" wrapText="1"/>
    </xf>
    <xf numFmtId="0" fontId="0" fillId="0" borderId="22" xfId="0" applyBorder="1"/>
    <xf numFmtId="0" fontId="14" fillId="2" borderId="22" xfId="0" applyFont="1" applyFill="1" applyBorder="1" applyAlignment="1">
      <alignment horizontal="center" vertical="center" wrapText="1"/>
    </xf>
    <xf numFmtId="165" fontId="14" fillId="2" borderId="22" xfId="2" applyNumberFormat="1" applyFont="1" applyFill="1" applyBorder="1" applyAlignment="1">
      <alignment horizontal="center" vertical="center" wrapText="1"/>
    </xf>
    <xf numFmtId="43" fontId="0" fillId="0" borderId="22" xfId="2" applyFont="1" applyBorder="1"/>
    <xf numFmtId="2" fontId="0" fillId="0" borderId="22" xfId="0" applyNumberFormat="1" applyBorder="1"/>
    <xf numFmtId="43" fontId="0" fillId="0" borderId="22" xfId="2" applyFont="1" applyFill="1" applyBorder="1" applyAlignment="1">
      <alignment horizontal="center" vertical="center"/>
    </xf>
    <xf numFmtId="43" fontId="0" fillId="0" borderId="25" xfId="2" applyFont="1" applyBorder="1" applyAlignment="1">
      <alignment horizontal="center" vertical="center"/>
    </xf>
    <xf numFmtId="43" fontId="0" fillId="0" borderId="26" xfId="2" applyFont="1" applyBorder="1" applyAlignment="1">
      <alignment horizontal="center" vertical="center"/>
    </xf>
    <xf numFmtId="43" fontId="0" fillId="0" borderId="27" xfId="2" applyFont="1" applyBorder="1" applyAlignment="1">
      <alignment horizontal="center" vertical="center"/>
    </xf>
    <xf numFmtId="16" fontId="14" fillId="2" borderId="28" xfId="0" applyNumberFormat="1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vertical="center" wrapText="1"/>
    </xf>
    <xf numFmtId="0" fontId="0" fillId="0" borderId="21" xfId="0" applyBorder="1"/>
    <xf numFmtId="0" fontId="14" fillId="2" borderId="21" xfId="0" applyFont="1" applyFill="1" applyBorder="1" applyAlignment="1">
      <alignment horizontal="center" vertical="center" wrapText="1"/>
    </xf>
    <xf numFmtId="165" fontId="14" fillId="2" borderId="21" xfId="2" applyNumberFormat="1" applyFont="1" applyFill="1" applyBorder="1" applyAlignment="1">
      <alignment horizontal="center" vertical="center" wrapText="1"/>
    </xf>
    <xf numFmtId="43" fontId="0" fillId="0" borderId="21" xfId="2" applyFont="1" applyBorder="1"/>
    <xf numFmtId="2" fontId="0" fillId="0" borderId="21" xfId="0" applyNumberFormat="1" applyBorder="1"/>
    <xf numFmtId="43" fontId="0" fillId="0" borderId="21" xfId="2" applyFont="1" applyFill="1" applyBorder="1" applyAlignment="1">
      <alignment horizontal="center" vertical="center"/>
    </xf>
    <xf numFmtId="43" fontId="0" fillId="0" borderId="29" xfId="2" applyFont="1" applyBorder="1" applyAlignment="1">
      <alignment horizontal="center" vertical="center"/>
    </xf>
    <xf numFmtId="0" fontId="0" fillId="0" borderId="29" xfId="0" applyBorder="1"/>
    <xf numFmtId="43" fontId="0" fillId="0" borderId="20" xfId="2" applyFont="1" applyFill="1" applyBorder="1" applyAlignment="1">
      <alignment horizontal="center" vertical="center"/>
    </xf>
    <xf numFmtId="43" fontId="0" fillId="0" borderId="30" xfId="2" applyFont="1" applyBorder="1" applyAlignment="1">
      <alignment horizontal="center" vertical="center"/>
    </xf>
    <xf numFmtId="0" fontId="0" fillId="0" borderId="31" xfId="0" applyBorder="1"/>
    <xf numFmtId="16" fontId="14" fillId="0" borderId="28" xfId="0" applyNumberFormat="1" applyFont="1" applyBorder="1" applyAlignment="1">
      <alignment horizontal="center" vertical="center"/>
    </xf>
    <xf numFmtId="0" fontId="27" fillId="2" borderId="9" xfId="0" applyFont="1" applyFill="1" applyBorder="1" applyAlignment="1">
      <alignment horizontal="center" vertical="center" wrapText="1"/>
    </xf>
    <xf numFmtId="0" fontId="27" fillId="0" borderId="0" xfId="0" applyFont="1"/>
    <xf numFmtId="0" fontId="28" fillId="2" borderId="9" xfId="0" applyFont="1" applyFill="1" applyBorder="1" applyAlignment="1">
      <alignment vertical="center" wrapText="1"/>
    </xf>
    <xf numFmtId="0" fontId="28" fillId="2" borderId="23" xfId="0" applyFont="1" applyFill="1" applyBorder="1" applyAlignment="1">
      <alignment vertical="center" wrapText="1"/>
    </xf>
    <xf numFmtId="0" fontId="0" fillId="0" borderId="0" xfId="0" applyAlignment="1">
      <alignment vertical="top" wrapText="1"/>
    </xf>
    <xf numFmtId="0" fontId="31" fillId="2" borderId="21" xfId="0" applyFont="1" applyFill="1" applyBorder="1" applyAlignment="1">
      <alignment horizontal="center" vertical="center" wrapText="1"/>
    </xf>
    <xf numFmtId="0" fontId="29" fillId="0" borderId="0" xfId="0" applyFont="1"/>
    <xf numFmtId="0" fontId="29" fillId="0" borderId="10" xfId="0" applyFont="1" applyBorder="1" applyAlignment="1">
      <alignment vertical="top" wrapText="1"/>
    </xf>
    <xf numFmtId="0" fontId="29" fillId="0" borderId="10" xfId="0" applyFont="1" applyFill="1" applyBorder="1" applyAlignment="1">
      <alignment vertical="top" wrapText="1"/>
    </xf>
    <xf numFmtId="0" fontId="30" fillId="2" borderId="21" xfId="0" applyFont="1" applyFill="1" applyBorder="1" applyAlignment="1">
      <alignment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43" fontId="0" fillId="0" borderId="9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3" fontId="16" fillId="0" borderId="9" xfId="2" applyFont="1" applyFill="1" applyBorder="1" applyAlignment="1">
      <alignment horizontal="center" vertical="center"/>
    </xf>
    <xf numFmtId="166" fontId="16" fillId="0" borderId="9" xfId="2" applyNumberFormat="1" applyFont="1" applyFill="1" applyBorder="1" applyAlignment="1">
      <alignment horizontal="center" vertical="center"/>
    </xf>
    <xf numFmtId="165" fontId="22" fillId="2" borderId="9" xfId="2" applyNumberFormat="1" applyFont="1" applyFill="1" applyBorder="1" applyAlignment="1">
      <alignment horizontal="center" vertical="center" wrapText="1"/>
    </xf>
    <xf numFmtId="165" fontId="16" fillId="0" borderId="9" xfId="2" applyNumberFormat="1" applyFont="1" applyBorder="1" applyAlignment="1">
      <alignment horizontal="center"/>
    </xf>
    <xf numFmtId="165" fontId="22" fillId="2" borderId="9" xfId="2" applyNumberFormat="1" applyFont="1" applyFill="1" applyBorder="1" applyAlignment="1">
      <alignment horizontal="center" vertical="center"/>
    </xf>
    <xf numFmtId="0" fontId="33" fillId="2" borderId="9" xfId="0" applyFont="1" applyFill="1" applyBorder="1" applyAlignment="1">
      <alignment horizontal="center" vertical="center" wrapText="1"/>
    </xf>
    <xf numFmtId="0" fontId="34" fillId="2" borderId="9" xfId="0" applyFont="1" applyFill="1" applyBorder="1" applyAlignment="1">
      <alignment vertical="center" wrapText="1"/>
    </xf>
    <xf numFmtId="43" fontId="32" fillId="0" borderId="9" xfId="2" applyFont="1" applyBorder="1" applyAlignment="1">
      <alignment horizontal="center" vertical="center"/>
    </xf>
    <xf numFmtId="0" fontId="32" fillId="0" borderId="9" xfId="0" applyFont="1" applyBorder="1"/>
    <xf numFmtId="0" fontId="30" fillId="2" borderId="21" xfId="0" applyFont="1" applyFill="1" applyBorder="1" applyAlignment="1">
      <alignment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43" fontId="0" fillId="0" borderId="9" xfId="2" applyFont="1" applyFill="1" applyBorder="1" applyAlignment="1">
      <alignment horizontal="center" vertical="center"/>
    </xf>
    <xf numFmtId="0" fontId="36" fillId="5" borderId="9" xfId="0" applyFont="1" applyFill="1" applyBorder="1" applyAlignment="1">
      <alignment horizontal="center" vertical="center" wrapText="1"/>
    </xf>
    <xf numFmtId="0" fontId="37" fillId="5" borderId="9" xfId="0" applyFont="1" applyFill="1" applyBorder="1" applyAlignment="1">
      <alignment vertical="center" wrapText="1"/>
    </xf>
    <xf numFmtId="0" fontId="18" fillId="5" borderId="9" xfId="0" applyFont="1" applyFill="1" applyBorder="1"/>
    <xf numFmtId="43" fontId="0" fillId="0" borderId="17" xfId="2" applyFont="1" applyFill="1" applyBorder="1"/>
    <xf numFmtId="0" fontId="28" fillId="2" borderId="10" xfId="0" applyFont="1" applyFill="1" applyBorder="1" applyAlignment="1">
      <alignment vertical="center" wrapText="1"/>
    </xf>
    <xf numFmtId="0" fontId="34" fillId="2" borderId="24" xfId="0" applyFont="1" applyFill="1" applyBorder="1" applyAlignment="1">
      <alignment vertical="center" wrapText="1"/>
    </xf>
    <xf numFmtId="0" fontId="37" fillId="5" borderId="10" xfId="0" applyFont="1" applyFill="1" applyBorder="1" applyAlignment="1">
      <alignment vertical="center" wrapText="1"/>
    </xf>
    <xf numFmtId="0" fontId="34" fillId="2" borderId="10" xfId="0" applyFont="1" applyFill="1" applyBorder="1" applyAlignment="1">
      <alignment vertical="center" wrapText="1"/>
    </xf>
    <xf numFmtId="43" fontId="0" fillId="0" borderId="9" xfId="2" applyFont="1" applyFill="1" applyBorder="1"/>
    <xf numFmtId="49" fontId="0" fillId="0" borderId="0" xfId="0" applyNumberFormat="1"/>
    <xf numFmtId="43" fontId="0" fillId="6" borderId="9" xfId="2" applyFont="1" applyFill="1" applyBorder="1"/>
    <xf numFmtId="43" fontId="0" fillId="6" borderId="17" xfId="2" applyFont="1" applyFill="1" applyBorder="1"/>
    <xf numFmtId="0" fontId="30" fillId="2" borderId="21" xfId="0" applyFont="1" applyFill="1" applyBorder="1" applyAlignment="1">
      <alignment vertical="center" wrapText="1"/>
    </xf>
    <xf numFmtId="43" fontId="0" fillId="0" borderId="9" xfId="2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0" fillId="0" borderId="0" xfId="0" applyFill="1"/>
    <xf numFmtId="0" fontId="0" fillId="7" borderId="0" xfId="0" applyFill="1"/>
    <xf numFmtId="0" fontId="0" fillId="8" borderId="0" xfId="0" applyFill="1"/>
    <xf numFmtId="49" fontId="0" fillId="0" borderId="9" xfId="0" applyNumberFormat="1" applyBorder="1"/>
    <xf numFmtId="14" fontId="0" fillId="0" borderId="9" xfId="0" applyNumberFormat="1" applyBorder="1"/>
    <xf numFmtId="0" fontId="0" fillId="0" borderId="9" xfId="0" applyBorder="1" applyAlignment="1">
      <alignment wrapText="1"/>
    </xf>
    <xf numFmtId="0" fontId="0" fillId="8" borderId="9" xfId="0" applyFill="1" applyBorder="1"/>
    <xf numFmtId="14" fontId="0" fillId="8" borderId="9" xfId="0" applyNumberFormat="1" applyFill="1" applyBorder="1"/>
    <xf numFmtId="0" fontId="0" fillId="8" borderId="9" xfId="0" applyFill="1" applyBorder="1" applyAlignment="1">
      <alignment wrapText="1"/>
    </xf>
    <xf numFmtId="0" fontId="18" fillId="0" borderId="9" xfId="0" applyFont="1" applyBorder="1"/>
    <xf numFmtId="14" fontId="18" fillId="0" borderId="9" xfId="0" applyNumberFormat="1" applyFont="1" applyBorder="1"/>
    <xf numFmtId="49" fontId="0" fillId="0" borderId="9" xfId="0" applyNumberFormat="1" applyBorder="1" applyProtection="1">
      <protection locked="0"/>
    </xf>
    <xf numFmtId="49" fontId="0" fillId="8" borderId="9" xfId="0" applyNumberFormat="1" applyFill="1" applyBorder="1" applyAlignment="1">
      <alignment wrapText="1"/>
    </xf>
    <xf numFmtId="0" fontId="0" fillId="7" borderId="9" xfId="0" applyFill="1" applyBorder="1"/>
    <xf numFmtId="14" fontId="0" fillId="7" borderId="9" xfId="0" applyNumberFormat="1" applyFill="1" applyBorder="1"/>
    <xf numFmtId="49" fontId="0" fillId="7" borderId="9" xfId="0" applyNumberFormat="1" applyFill="1" applyBorder="1"/>
    <xf numFmtId="0" fontId="0" fillId="7" borderId="9" xfId="0" applyFill="1" applyBorder="1" applyAlignment="1">
      <alignment wrapText="1"/>
    </xf>
    <xf numFmtId="49" fontId="0" fillId="8" borderId="9" xfId="0" applyNumberFormat="1" applyFill="1" applyBorder="1"/>
    <xf numFmtId="49" fontId="0" fillId="0" borderId="9" xfId="0" applyNumberFormat="1" applyFill="1" applyBorder="1"/>
    <xf numFmtId="14" fontId="0" fillId="0" borderId="9" xfId="0" applyNumberFormat="1" applyFill="1" applyBorder="1"/>
    <xf numFmtId="0" fontId="0" fillId="0" borderId="9" xfId="0" applyFill="1" applyBorder="1" applyAlignment="1">
      <alignment wrapText="1"/>
    </xf>
    <xf numFmtId="0" fontId="0" fillId="0" borderId="9" xfId="0" applyFill="1" applyBorder="1" applyAlignment="1">
      <alignment vertical="center" textRotation="90" wrapText="1"/>
    </xf>
    <xf numFmtId="0" fontId="30" fillId="2" borderId="21" xfId="0" applyFont="1" applyFill="1" applyBorder="1" applyAlignment="1">
      <alignment vertical="center" wrapText="1"/>
    </xf>
    <xf numFmtId="43" fontId="0" fillId="0" borderId="9" xfId="2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0" fillId="8" borderId="9" xfId="0" applyFill="1" applyBorder="1" applyAlignment="1">
      <alignment horizontal="center" vertical="center" textRotation="90" wrapText="1"/>
    </xf>
    <xf numFmtId="0" fontId="0" fillId="7" borderId="9" xfId="0" applyFill="1" applyBorder="1" applyAlignment="1">
      <alignment vertical="center" textRotation="90" wrapText="1"/>
    </xf>
    <xf numFmtId="0" fontId="0" fillId="8" borderId="9" xfId="0" applyFill="1" applyBorder="1" applyAlignment="1">
      <alignment vertical="center" textRotation="90" wrapText="1"/>
    </xf>
    <xf numFmtId="167" fontId="0" fillId="0" borderId="9" xfId="0" applyNumberFormat="1" applyBorder="1"/>
    <xf numFmtId="43" fontId="0" fillId="0" borderId="0" xfId="0" applyNumberFormat="1"/>
    <xf numFmtId="43" fontId="23" fillId="0" borderId="21" xfId="2" applyFont="1" applyFill="1" applyBorder="1" applyAlignment="1">
      <alignment horizontal="center" vertical="top" wrapText="1"/>
    </xf>
    <xf numFmtId="0" fontId="0" fillId="0" borderId="9" xfId="0" applyBorder="1" applyAlignment="1">
      <alignment vertical="top" wrapText="1"/>
    </xf>
    <xf numFmtId="0" fontId="27" fillId="0" borderId="9" xfId="0" applyFont="1" applyBorder="1" applyAlignment="1">
      <alignment vertical="top" wrapText="1"/>
    </xf>
    <xf numFmtId="2" fontId="0" fillId="8" borderId="9" xfId="0" applyNumberFormat="1" applyFill="1" applyBorder="1"/>
    <xf numFmtId="49" fontId="0" fillId="7" borderId="9" xfId="0" applyNumberFormat="1" applyFill="1" applyBorder="1" applyAlignment="1">
      <alignment wrapText="1"/>
    </xf>
    <xf numFmtId="43" fontId="0" fillId="7" borderId="9" xfId="0" applyNumberFormat="1" applyFill="1" applyBorder="1"/>
    <xf numFmtId="0" fontId="30" fillId="2" borderId="21" xfId="0" applyFont="1" applyFill="1" applyBorder="1" applyAlignment="1">
      <alignment vertical="center" wrapText="1"/>
    </xf>
    <xf numFmtId="43" fontId="0" fillId="0" borderId="9" xfId="2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43" fontId="0" fillId="8" borderId="9" xfId="0" applyNumberFormat="1" applyFill="1" applyBorder="1"/>
    <xf numFmtId="43" fontId="0" fillId="0" borderId="9" xfId="0" applyNumberFormat="1" applyFill="1" applyBorder="1"/>
    <xf numFmtId="43" fontId="18" fillId="0" borderId="9" xfId="0" applyNumberFormat="1" applyFont="1" applyBorder="1"/>
    <xf numFmtId="2" fontId="0" fillId="0" borderId="9" xfId="0" applyNumberFormat="1" applyFill="1" applyBorder="1"/>
    <xf numFmtId="43" fontId="16" fillId="0" borderId="9" xfId="0" applyNumberFormat="1" applyFont="1" applyFill="1" applyBorder="1"/>
    <xf numFmtId="43" fontId="18" fillId="0" borderId="9" xfId="0" applyNumberFormat="1" applyFont="1" applyFill="1" applyBorder="1"/>
    <xf numFmtId="0" fontId="0" fillId="9" borderId="9" xfId="0" applyFill="1" applyBorder="1"/>
    <xf numFmtId="49" fontId="0" fillId="9" borderId="9" xfId="0" applyNumberFormat="1" applyFill="1" applyBorder="1"/>
    <xf numFmtId="14" fontId="0" fillId="9" borderId="9" xfId="0" applyNumberFormat="1" applyFill="1" applyBorder="1"/>
    <xf numFmtId="0" fontId="0" fillId="9" borderId="9" xfId="0" applyFill="1" applyBorder="1" applyAlignment="1">
      <alignment wrapText="1"/>
    </xf>
    <xf numFmtId="0" fontId="0" fillId="9" borderId="9" xfId="0" applyFill="1" applyBorder="1" applyAlignment="1">
      <alignment vertical="center" textRotation="90" wrapText="1"/>
    </xf>
    <xf numFmtId="0" fontId="0" fillId="9" borderId="0" xfId="0" applyFill="1"/>
    <xf numFmtId="0" fontId="0" fillId="10" borderId="9" xfId="0" applyFill="1" applyBorder="1"/>
    <xf numFmtId="49" fontId="0" fillId="10" borderId="9" xfId="0" applyNumberFormat="1" applyFill="1" applyBorder="1"/>
    <xf numFmtId="14" fontId="0" fillId="10" borderId="9" xfId="0" applyNumberFormat="1" applyFill="1" applyBorder="1"/>
    <xf numFmtId="0" fontId="0" fillId="10" borderId="9" xfId="0" applyFill="1" applyBorder="1" applyAlignment="1">
      <alignment wrapText="1"/>
    </xf>
    <xf numFmtId="0" fontId="0" fillId="10" borderId="0" xfId="0" applyFill="1"/>
    <xf numFmtId="43" fontId="0" fillId="9" borderId="9" xfId="0" applyNumberFormat="1" applyFill="1" applyBorder="1"/>
    <xf numFmtId="43" fontId="0" fillId="10" borderId="9" xfId="0" applyNumberFormat="1" applyFill="1" applyBorder="1"/>
    <xf numFmtId="0" fontId="0" fillId="11" borderId="9" xfId="0" applyFill="1" applyBorder="1"/>
    <xf numFmtId="49" fontId="0" fillId="11" borderId="9" xfId="0" applyNumberFormat="1" applyFill="1" applyBorder="1"/>
    <xf numFmtId="14" fontId="0" fillId="11" borderId="9" xfId="0" applyNumberFormat="1" applyFill="1" applyBorder="1"/>
    <xf numFmtId="0" fontId="0" fillId="11" borderId="9" xfId="0" applyFill="1" applyBorder="1" applyAlignment="1">
      <alignment wrapText="1"/>
    </xf>
    <xf numFmtId="43" fontId="0" fillId="11" borderId="9" xfId="0" applyNumberFormat="1" applyFill="1" applyBorder="1"/>
    <xf numFmtId="0" fontId="0" fillId="11" borderId="0" xfId="0" applyFill="1"/>
    <xf numFmtId="43" fontId="0" fillId="0" borderId="9" xfId="2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43" fontId="0" fillId="0" borderId="9" xfId="2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31" fillId="2" borderId="9" xfId="0" applyFont="1" applyFill="1" applyBorder="1" applyAlignment="1">
      <alignment horizontal="center" vertical="center" wrapText="1"/>
    </xf>
    <xf numFmtId="0" fontId="30" fillId="2" borderId="9" xfId="0" applyFont="1" applyFill="1" applyBorder="1" applyAlignment="1">
      <alignment vertical="center" wrapText="1"/>
    </xf>
    <xf numFmtId="0" fontId="31" fillId="2" borderId="10" xfId="0" applyFont="1" applyFill="1" applyBorder="1" applyAlignment="1">
      <alignment horizontal="center" vertical="center" wrapText="1"/>
    </xf>
    <xf numFmtId="0" fontId="30" fillId="2" borderId="22" xfId="0" applyFont="1" applyFill="1" applyBorder="1" applyAlignment="1">
      <alignment vertical="center" wrapText="1"/>
    </xf>
    <xf numFmtId="0" fontId="31" fillId="2" borderId="22" xfId="0" applyFont="1" applyFill="1" applyBorder="1" applyAlignment="1">
      <alignment horizontal="center" vertical="center" wrapText="1"/>
    </xf>
    <xf numFmtId="0" fontId="30" fillId="2" borderId="32" xfId="0" applyFont="1" applyFill="1" applyBorder="1" applyAlignment="1">
      <alignment vertical="center" wrapText="1"/>
    </xf>
    <xf numFmtId="0" fontId="30" fillId="2" borderId="28" xfId="0" applyFont="1" applyFill="1" applyBorder="1" applyAlignment="1">
      <alignment vertical="center" wrapText="1"/>
    </xf>
    <xf numFmtId="0" fontId="30" fillId="2" borderId="10" xfId="0" applyFont="1" applyFill="1" applyBorder="1" applyAlignment="1">
      <alignment vertical="center" wrapText="1"/>
    </xf>
    <xf numFmtId="43" fontId="0" fillId="12" borderId="9" xfId="2" applyFont="1" applyFill="1" applyBorder="1"/>
    <xf numFmtId="43" fontId="0" fillId="12" borderId="17" xfId="2" applyFont="1" applyFill="1" applyBorder="1"/>
    <xf numFmtId="0" fontId="0" fillId="0" borderId="9" xfId="0" applyBorder="1" applyAlignment="1">
      <alignment horizontal="center" wrapText="1"/>
    </xf>
    <xf numFmtId="43" fontId="0" fillId="0" borderId="9" xfId="2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0" fillId="13" borderId="9" xfId="0" applyFill="1" applyBorder="1"/>
    <xf numFmtId="49" fontId="0" fillId="13" borderId="9" xfId="0" applyNumberFormat="1" applyFill="1" applyBorder="1"/>
    <xf numFmtId="14" fontId="0" fillId="13" borderId="9" xfId="0" applyNumberFormat="1" applyFill="1" applyBorder="1"/>
    <xf numFmtId="0" fontId="0" fillId="13" borderId="9" xfId="0" applyFill="1" applyBorder="1" applyAlignment="1">
      <alignment wrapText="1"/>
    </xf>
    <xf numFmtId="43" fontId="0" fillId="13" borderId="9" xfId="0" applyNumberFormat="1" applyFill="1" applyBorder="1"/>
    <xf numFmtId="0" fontId="0" fillId="14" borderId="9" xfId="0" applyFill="1" applyBorder="1"/>
    <xf numFmtId="49" fontId="0" fillId="14" borderId="9" xfId="0" applyNumberFormat="1" applyFill="1" applyBorder="1"/>
    <xf numFmtId="14" fontId="0" fillId="14" borderId="9" xfId="0" applyNumberFormat="1" applyFill="1" applyBorder="1"/>
    <xf numFmtId="0" fontId="0" fillId="14" borderId="9" xfId="0" applyFill="1" applyBorder="1" applyAlignment="1">
      <alignment wrapText="1"/>
    </xf>
    <xf numFmtId="43" fontId="0" fillId="14" borderId="9" xfId="0" applyNumberFormat="1" applyFill="1" applyBorder="1"/>
    <xf numFmtId="0" fontId="18" fillId="0" borderId="0" xfId="0" applyFont="1" applyFill="1"/>
    <xf numFmtId="168" fontId="27" fillId="0" borderId="9" xfId="0" applyNumberFormat="1" applyFont="1" applyBorder="1"/>
    <xf numFmtId="0" fontId="39" fillId="0" borderId="0" xfId="0" applyFont="1"/>
    <xf numFmtId="0" fontId="27" fillId="4" borderId="0" xfId="0" applyFont="1" applyFill="1"/>
    <xf numFmtId="43" fontId="43" fillId="4" borderId="31" xfId="0" applyNumberFormat="1" applyFont="1" applyFill="1" applyBorder="1" applyAlignment="1">
      <alignment horizontal="center"/>
    </xf>
    <xf numFmtId="0" fontId="45" fillId="0" borderId="0" xfId="0" applyFont="1"/>
    <xf numFmtId="165" fontId="0" fillId="16" borderId="0" xfId="2" applyNumberFormat="1" applyFont="1" applyFill="1" applyAlignment="1">
      <alignment horizontal="center"/>
    </xf>
    <xf numFmtId="43" fontId="27" fillId="14" borderId="9" xfId="2" applyFont="1" applyFill="1" applyBorder="1" applyAlignment="1">
      <alignment horizontal="center" vertical="center"/>
    </xf>
    <xf numFmtId="169" fontId="1" fillId="14" borderId="10" xfId="2" applyNumberFormat="1" applyFont="1" applyFill="1" applyBorder="1"/>
    <xf numFmtId="165" fontId="0" fillId="14" borderId="0" xfId="2" applyNumberFormat="1" applyFont="1" applyFill="1" applyAlignment="1">
      <alignment horizontal="center"/>
    </xf>
    <xf numFmtId="0" fontId="0" fillId="18" borderId="0" xfId="0" applyFill="1"/>
    <xf numFmtId="0" fontId="29" fillId="18" borderId="0" xfId="0" applyFont="1" applyFill="1" applyBorder="1"/>
    <xf numFmtId="0" fontId="0" fillId="18" borderId="0" xfId="0" applyFill="1" applyBorder="1"/>
    <xf numFmtId="0" fontId="27" fillId="18" borderId="0" xfId="0" applyFont="1" applyFill="1" applyBorder="1"/>
    <xf numFmtId="43" fontId="27" fillId="18" borderId="0" xfId="2" applyNumberFormat="1" applyFont="1" applyFill="1" applyBorder="1" applyAlignment="1"/>
    <xf numFmtId="0" fontId="16" fillId="18" borderId="0" xfId="0" applyFont="1" applyFill="1"/>
    <xf numFmtId="165" fontId="0" fillId="18" borderId="0" xfId="2" applyNumberFormat="1" applyFont="1" applyFill="1" applyAlignment="1">
      <alignment horizontal="center"/>
    </xf>
    <xf numFmtId="43" fontId="0" fillId="18" borderId="0" xfId="2" applyFont="1" applyFill="1" applyAlignment="1">
      <alignment horizontal="center" vertical="center"/>
    </xf>
    <xf numFmtId="0" fontId="31" fillId="17" borderId="9" xfId="0" applyFont="1" applyFill="1" applyBorder="1" applyAlignment="1">
      <alignment horizontal="center" vertical="center" wrapText="1"/>
    </xf>
    <xf numFmtId="43" fontId="18" fillId="17" borderId="9" xfId="2" applyFont="1" applyFill="1" applyBorder="1" applyAlignment="1">
      <alignment horizontal="center" vertical="center"/>
    </xf>
    <xf numFmtId="43" fontId="18" fillId="17" borderId="9" xfId="2" applyFont="1" applyFill="1" applyBorder="1" applyAlignment="1">
      <alignment horizontal="center" vertical="center" wrapText="1"/>
    </xf>
    <xf numFmtId="16" fontId="14" fillId="17" borderId="9" xfId="0" applyNumberFormat="1" applyFont="1" applyFill="1" applyBorder="1" applyAlignment="1">
      <alignment horizontal="center" vertical="center" wrapText="1"/>
    </xf>
    <xf numFmtId="0" fontId="14" fillId="17" borderId="9" xfId="0" applyFont="1" applyFill="1" applyBorder="1" applyAlignment="1">
      <alignment vertical="center" wrapText="1"/>
    </xf>
    <xf numFmtId="0" fontId="14" fillId="17" borderId="9" xfId="0" applyFont="1" applyFill="1" applyBorder="1" applyAlignment="1">
      <alignment horizontal="center" vertical="center" wrapText="1"/>
    </xf>
    <xf numFmtId="165" fontId="42" fillId="17" borderId="9" xfId="2" applyNumberFormat="1" applyFont="1" applyFill="1" applyBorder="1" applyAlignment="1">
      <alignment horizontal="center" vertical="center" wrapText="1"/>
    </xf>
    <xf numFmtId="165" fontId="18" fillId="17" borderId="9" xfId="2" applyNumberFormat="1" applyFont="1" applyFill="1" applyBorder="1" applyAlignment="1">
      <alignment horizontal="center"/>
    </xf>
    <xf numFmtId="16" fontId="14" fillId="17" borderId="9" xfId="0" applyNumberFormat="1" applyFont="1" applyFill="1" applyBorder="1" applyAlignment="1">
      <alignment horizontal="center" vertical="center"/>
    </xf>
    <xf numFmtId="0" fontId="14" fillId="17" borderId="9" xfId="0" applyFont="1" applyFill="1" applyBorder="1" applyAlignment="1">
      <alignment horizontal="center" vertical="center"/>
    </xf>
    <xf numFmtId="165" fontId="42" fillId="17" borderId="9" xfId="2" applyNumberFormat="1" applyFont="1" applyFill="1" applyBorder="1" applyAlignment="1">
      <alignment horizontal="center" vertical="center"/>
    </xf>
    <xf numFmtId="0" fontId="14" fillId="17" borderId="9" xfId="0" applyFont="1" applyFill="1" applyBorder="1" applyAlignment="1">
      <alignment vertical="center"/>
    </xf>
    <xf numFmtId="43" fontId="0" fillId="17" borderId="9" xfId="2" applyFont="1" applyFill="1" applyBorder="1" applyAlignment="1">
      <alignment horizontal="center" vertical="center"/>
    </xf>
    <xf numFmtId="0" fontId="27" fillId="17" borderId="9" xfId="0" applyFont="1" applyFill="1" applyBorder="1"/>
    <xf numFmtId="165" fontId="27" fillId="17" borderId="9" xfId="2" applyNumberFormat="1" applyFont="1" applyFill="1" applyBorder="1" applyAlignment="1">
      <alignment horizontal="center"/>
    </xf>
    <xf numFmtId="43" fontId="27" fillId="17" borderId="9" xfId="2" applyFont="1" applyFill="1" applyBorder="1" applyAlignment="1">
      <alignment horizontal="center" vertical="center"/>
    </xf>
    <xf numFmtId="0" fontId="1" fillId="14" borderId="10" xfId="0" applyFont="1" applyFill="1" applyBorder="1" applyAlignment="1">
      <alignment horizontal="center" vertical="center"/>
    </xf>
    <xf numFmtId="0" fontId="27" fillId="14" borderId="9" xfId="0" applyFont="1" applyFill="1" applyBorder="1" applyAlignment="1">
      <alignment horizontal="center" vertical="center"/>
    </xf>
    <xf numFmtId="43" fontId="0" fillId="17" borderId="9" xfId="2" applyFont="1" applyFill="1" applyBorder="1" applyAlignment="1">
      <alignment horizontal="center"/>
    </xf>
    <xf numFmtId="43" fontId="0" fillId="17" borderId="9" xfId="0" applyNumberFormat="1" applyFill="1" applyBorder="1" applyAlignment="1">
      <alignment horizontal="center"/>
    </xf>
    <xf numFmtId="0" fontId="18" fillId="17" borderId="9" xfId="0" applyFont="1" applyFill="1" applyBorder="1" applyAlignment="1">
      <alignment horizontal="center"/>
    </xf>
    <xf numFmtId="169" fontId="0" fillId="17" borderId="9" xfId="2" applyNumberFormat="1" applyFont="1" applyFill="1" applyBorder="1" applyAlignment="1">
      <alignment horizontal="center"/>
    </xf>
    <xf numFmtId="43" fontId="0" fillId="16" borderId="9" xfId="2" applyFont="1" applyFill="1" applyBorder="1" applyAlignment="1">
      <alignment horizontal="center"/>
    </xf>
    <xf numFmtId="0" fontId="47" fillId="17" borderId="12" xfId="0" applyFont="1" applyFill="1" applyBorder="1" applyAlignment="1">
      <alignment horizontal="center" vertical="center"/>
    </xf>
    <xf numFmtId="0" fontId="47" fillId="17" borderId="13" xfId="0" applyFont="1" applyFill="1" applyBorder="1" applyAlignment="1">
      <alignment horizontal="center" vertical="center"/>
    </xf>
    <xf numFmtId="0" fontId="47" fillId="17" borderId="9" xfId="0" applyFont="1" applyFill="1" applyBorder="1" applyAlignment="1">
      <alignment horizontal="center" vertical="center"/>
    </xf>
    <xf numFmtId="0" fontId="47" fillId="17" borderId="15" xfId="0" applyFont="1" applyFill="1" applyBorder="1" applyAlignment="1">
      <alignment horizontal="center" vertical="center"/>
    </xf>
    <xf numFmtId="0" fontId="47" fillId="17" borderId="17" xfId="0" applyFont="1" applyFill="1" applyBorder="1" applyAlignment="1">
      <alignment horizontal="center" vertical="center"/>
    </xf>
    <xf numFmtId="0" fontId="47" fillId="17" borderId="18" xfId="0" applyFont="1" applyFill="1" applyBorder="1" applyAlignment="1">
      <alignment horizontal="center" vertical="center"/>
    </xf>
    <xf numFmtId="43" fontId="47" fillId="17" borderId="20" xfId="2" applyFont="1" applyFill="1" applyBorder="1" applyAlignment="1">
      <alignment horizontal="center" vertical="center"/>
    </xf>
    <xf numFmtId="0" fontId="47" fillId="17" borderId="20" xfId="0" applyFont="1" applyFill="1" applyBorder="1" applyAlignment="1">
      <alignment horizontal="center" vertical="center"/>
    </xf>
    <xf numFmtId="0" fontId="47" fillId="17" borderId="31" xfId="0" applyFont="1" applyFill="1" applyBorder="1" applyAlignment="1">
      <alignment horizontal="center" vertical="center"/>
    </xf>
    <xf numFmtId="43" fontId="47" fillId="17" borderId="31" xfId="2" applyFont="1" applyFill="1" applyBorder="1" applyAlignment="1">
      <alignment horizontal="center" vertical="center"/>
    </xf>
    <xf numFmtId="0" fontId="49" fillId="17" borderId="12" xfId="0" applyFont="1" applyFill="1" applyBorder="1" applyAlignment="1">
      <alignment horizontal="center" wrapText="1"/>
    </xf>
    <xf numFmtId="0" fontId="50" fillId="17" borderId="12" xfId="0" applyFont="1" applyFill="1" applyBorder="1" applyAlignment="1">
      <alignment horizontal="center"/>
    </xf>
    <xf numFmtId="165" fontId="49" fillId="17" borderId="12" xfId="2" applyNumberFormat="1" applyFont="1" applyFill="1" applyBorder="1" applyAlignment="1">
      <alignment horizontal="center" wrapText="1"/>
    </xf>
    <xf numFmtId="2" fontId="50" fillId="17" borderId="12" xfId="0" applyNumberFormat="1" applyFont="1" applyFill="1" applyBorder="1" applyAlignment="1">
      <alignment horizontal="center"/>
    </xf>
    <xf numFmtId="43" fontId="50" fillId="17" borderId="26" xfId="2" applyFont="1" applyFill="1" applyBorder="1" applyAlignment="1">
      <alignment horizontal="center" vertical="center"/>
    </xf>
    <xf numFmtId="0" fontId="50" fillId="17" borderId="12" xfId="0" applyFont="1" applyFill="1" applyBorder="1" applyAlignment="1">
      <alignment horizontal="center" vertical="center"/>
    </xf>
    <xf numFmtId="0" fontId="49" fillId="17" borderId="9" xfId="0" applyFont="1" applyFill="1" applyBorder="1" applyAlignment="1">
      <alignment horizontal="center" wrapText="1"/>
    </xf>
    <xf numFmtId="0" fontId="50" fillId="17" borderId="9" xfId="0" applyFont="1" applyFill="1" applyBorder="1" applyAlignment="1">
      <alignment horizontal="center"/>
    </xf>
    <xf numFmtId="165" fontId="49" fillId="17" borderId="9" xfId="2" applyNumberFormat="1" applyFont="1" applyFill="1" applyBorder="1" applyAlignment="1">
      <alignment horizontal="center" wrapText="1"/>
    </xf>
    <xf numFmtId="2" fontId="50" fillId="17" borderId="9" xfId="0" applyNumberFormat="1" applyFont="1" applyFill="1" applyBorder="1" applyAlignment="1">
      <alignment horizontal="center"/>
    </xf>
    <xf numFmtId="43" fontId="50" fillId="17" borderId="23" xfId="2" applyFont="1" applyFill="1" applyBorder="1" applyAlignment="1">
      <alignment horizontal="center" vertical="center"/>
    </xf>
    <xf numFmtId="0" fontId="50" fillId="17" borderId="9" xfId="0" applyFont="1" applyFill="1" applyBorder="1" applyAlignment="1">
      <alignment horizontal="center" vertical="center"/>
    </xf>
    <xf numFmtId="0" fontId="49" fillId="17" borderId="17" xfId="0" applyFont="1" applyFill="1" applyBorder="1" applyAlignment="1">
      <alignment horizontal="center" wrapText="1"/>
    </xf>
    <xf numFmtId="0" fontId="50" fillId="17" borderId="17" xfId="0" applyFont="1" applyFill="1" applyBorder="1" applyAlignment="1">
      <alignment horizontal="center"/>
    </xf>
    <xf numFmtId="165" fontId="49" fillId="17" borderId="17" xfId="2" applyNumberFormat="1" applyFont="1" applyFill="1" applyBorder="1" applyAlignment="1">
      <alignment horizontal="center" wrapText="1"/>
    </xf>
    <xf numFmtId="2" fontId="50" fillId="17" borderId="17" xfId="0" applyNumberFormat="1" applyFont="1" applyFill="1" applyBorder="1" applyAlignment="1">
      <alignment horizontal="center"/>
    </xf>
    <xf numFmtId="43" fontId="50" fillId="17" borderId="27" xfId="2" applyFont="1" applyFill="1" applyBorder="1" applyAlignment="1">
      <alignment horizontal="center" vertical="center"/>
    </xf>
    <xf numFmtId="0" fontId="50" fillId="17" borderId="17" xfId="0" applyFont="1" applyFill="1" applyBorder="1" applyAlignment="1">
      <alignment horizontal="center" vertical="center"/>
    </xf>
    <xf numFmtId="0" fontId="49" fillId="17" borderId="20" xfId="0" applyFont="1" applyFill="1" applyBorder="1" applyAlignment="1">
      <alignment horizontal="center" wrapText="1"/>
    </xf>
    <xf numFmtId="0" fontId="50" fillId="17" borderId="20" xfId="0" applyFont="1" applyFill="1" applyBorder="1" applyAlignment="1">
      <alignment horizontal="center"/>
    </xf>
    <xf numFmtId="165" fontId="49" fillId="17" borderId="20" xfId="2" applyNumberFormat="1" applyFont="1" applyFill="1" applyBorder="1" applyAlignment="1">
      <alignment horizontal="center" wrapText="1"/>
    </xf>
    <xf numFmtId="2" fontId="50" fillId="17" borderId="20" xfId="0" applyNumberFormat="1" applyFont="1" applyFill="1" applyBorder="1" applyAlignment="1">
      <alignment horizontal="center"/>
    </xf>
    <xf numFmtId="43" fontId="50" fillId="17" borderId="20" xfId="2" applyFont="1" applyFill="1" applyBorder="1" applyAlignment="1">
      <alignment horizontal="center" vertical="center"/>
    </xf>
    <xf numFmtId="43" fontId="50" fillId="17" borderId="30" xfId="2" applyFont="1" applyFill="1" applyBorder="1" applyAlignment="1">
      <alignment horizontal="center" vertical="center"/>
    </xf>
    <xf numFmtId="0" fontId="50" fillId="17" borderId="20" xfId="0" applyFont="1" applyFill="1" applyBorder="1" applyAlignment="1">
      <alignment horizontal="center" vertical="center"/>
    </xf>
    <xf numFmtId="165" fontId="50" fillId="17" borderId="9" xfId="2" applyNumberFormat="1" applyFont="1" applyFill="1" applyBorder="1" applyAlignment="1">
      <alignment horizontal="center"/>
    </xf>
    <xf numFmtId="43" fontId="49" fillId="17" borderId="20" xfId="2" applyFont="1" applyFill="1" applyBorder="1" applyAlignment="1">
      <alignment horizontal="center" wrapText="1"/>
    </xf>
    <xf numFmtId="43" fontId="50" fillId="17" borderId="20" xfId="2" applyFont="1" applyFill="1" applyBorder="1" applyAlignment="1">
      <alignment horizontal="center"/>
    </xf>
    <xf numFmtId="16" fontId="49" fillId="17" borderId="7" xfId="0" applyNumberFormat="1" applyFont="1" applyFill="1" applyBorder="1" applyAlignment="1">
      <alignment horizontal="center"/>
    </xf>
    <xf numFmtId="0" fontId="49" fillId="17" borderId="36" xfId="0" applyFont="1" applyFill="1" applyBorder="1" applyAlignment="1">
      <alignment horizontal="center" wrapText="1"/>
    </xf>
    <xf numFmtId="0" fontId="50" fillId="17" borderId="36" xfId="0" applyFont="1" applyFill="1" applyBorder="1" applyAlignment="1">
      <alignment horizontal="center"/>
    </xf>
    <xf numFmtId="165" fontId="49" fillId="17" borderId="36" xfId="2" applyNumberFormat="1" applyFont="1" applyFill="1" applyBorder="1" applyAlignment="1">
      <alignment horizontal="center" wrapText="1"/>
    </xf>
    <xf numFmtId="43" fontId="50" fillId="17" borderId="36" xfId="2" applyFont="1" applyFill="1" applyBorder="1" applyAlignment="1">
      <alignment horizontal="center"/>
    </xf>
    <xf numFmtId="2" fontId="50" fillId="17" borderId="36" xfId="0" applyNumberFormat="1" applyFont="1" applyFill="1" applyBorder="1" applyAlignment="1">
      <alignment horizontal="center"/>
    </xf>
    <xf numFmtId="0" fontId="39" fillId="18" borderId="0" xfId="0" applyFont="1" applyFill="1"/>
    <xf numFmtId="0" fontId="45" fillId="18" borderId="0" xfId="0" applyFont="1" applyFill="1"/>
    <xf numFmtId="165" fontId="45" fillId="18" borderId="0" xfId="2" applyNumberFormat="1" applyFont="1" applyFill="1" applyAlignment="1">
      <alignment horizontal="center"/>
    </xf>
    <xf numFmtId="43" fontId="45" fillId="18" borderId="0" xfId="2" applyFont="1" applyFill="1" applyAlignment="1">
      <alignment horizontal="center" vertical="center"/>
    </xf>
    <xf numFmtId="43" fontId="27" fillId="0" borderId="9" xfId="2" applyNumberFormat="1" applyFont="1" applyBorder="1" applyAlignment="1"/>
    <xf numFmtId="0" fontId="39" fillId="18" borderId="0" xfId="0" applyFont="1" applyFill="1" applyAlignment="1"/>
    <xf numFmtId="16" fontId="44" fillId="18" borderId="39" xfId="0" applyNumberFormat="1" applyFont="1" applyFill="1" applyBorder="1" applyAlignment="1">
      <alignment horizontal="center" vertical="center"/>
    </xf>
    <xf numFmtId="16" fontId="44" fillId="18" borderId="40" xfId="0" applyNumberFormat="1" applyFont="1" applyFill="1" applyBorder="1" applyAlignment="1">
      <alignment horizontal="center" vertical="center"/>
    </xf>
    <xf numFmtId="0" fontId="49" fillId="17" borderId="34" xfId="0" applyFont="1" applyFill="1" applyBorder="1" applyAlignment="1">
      <alignment vertical="center" wrapText="1"/>
    </xf>
    <xf numFmtId="0" fontId="50" fillId="17" borderId="34" xfId="0" applyFont="1" applyFill="1" applyBorder="1" applyAlignment="1">
      <alignment vertical="center"/>
    </xf>
    <xf numFmtId="0" fontId="49" fillId="17" borderId="34" xfId="0" applyFont="1" applyFill="1" applyBorder="1" applyAlignment="1">
      <alignment horizontal="center" vertical="center" wrapText="1"/>
    </xf>
    <xf numFmtId="43" fontId="50" fillId="17" borderId="9" xfId="2" applyFont="1" applyFill="1" applyBorder="1" applyAlignment="1">
      <alignment horizontal="center" vertical="center"/>
    </xf>
    <xf numFmtId="16" fontId="44" fillId="18" borderId="39" xfId="0" applyNumberFormat="1" applyFont="1" applyFill="1" applyBorder="1" applyAlignment="1">
      <alignment horizontal="left" vertical="center"/>
    </xf>
    <xf numFmtId="0" fontId="52" fillId="18" borderId="0" xfId="0" applyFont="1" applyFill="1"/>
    <xf numFmtId="0" fontId="43" fillId="15" borderId="20" xfId="0" applyFont="1" applyFill="1" applyBorder="1" applyAlignment="1" applyProtection="1">
      <alignment horizontal="center"/>
      <protection locked="0"/>
    </xf>
    <xf numFmtId="0" fontId="53" fillId="18" borderId="0" xfId="0" applyFont="1" applyFill="1"/>
    <xf numFmtId="43" fontId="48" fillId="16" borderId="12" xfId="2" applyFont="1" applyFill="1" applyBorder="1" applyAlignment="1">
      <alignment horizontal="center"/>
    </xf>
    <xf numFmtId="43" fontId="48" fillId="16" borderId="9" xfId="2" applyFont="1" applyFill="1" applyBorder="1" applyAlignment="1">
      <alignment horizontal="center"/>
    </xf>
    <xf numFmtId="43" fontId="48" fillId="16" borderId="17" xfId="2" applyFont="1" applyFill="1" applyBorder="1" applyAlignment="1">
      <alignment horizontal="center"/>
    </xf>
    <xf numFmtId="43" fontId="48" fillId="16" borderId="20" xfId="2" applyFont="1" applyFill="1" applyBorder="1" applyAlignment="1">
      <alignment horizontal="center"/>
    </xf>
    <xf numFmtId="43" fontId="39" fillId="18" borderId="0" xfId="0" applyNumberFormat="1" applyFont="1" applyFill="1"/>
    <xf numFmtId="170" fontId="39" fillId="18" borderId="0" xfId="0" applyNumberFormat="1" applyFont="1" applyFill="1"/>
    <xf numFmtId="170" fontId="39" fillId="0" borderId="0" xfId="0" applyNumberFormat="1" applyFont="1"/>
    <xf numFmtId="0" fontId="46" fillId="0" borderId="0" xfId="0" applyFont="1" applyFill="1" applyBorder="1" applyAlignment="1">
      <alignment horizontal="left" vertical="center"/>
    </xf>
    <xf numFmtId="0" fontId="39" fillId="0" borderId="0" xfId="0" applyFont="1" applyFill="1" applyBorder="1"/>
    <xf numFmtId="0" fontId="46" fillId="16" borderId="9" xfId="0" applyFont="1" applyFill="1" applyBorder="1" applyAlignment="1" applyProtection="1">
      <alignment horizontal="center" vertical="center"/>
      <protection locked="0"/>
    </xf>
    <xf numFmtId="41" fontId="50" fillId="17" borderId="9" xfId="0" applyNumberFormat="1" applyFont="1" applyFill="1" applyBorder="1" applyAlignment="1">
      <alignment vertical="center"/>
    </xf>
    <xf numFmtId="0" fontId="55" fillId="18" borderId="0" xfId="0" applyFont="1" applyFill="1"/>
    <xf numFmtId="165" fontId="1" fillId="14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43" fontId="0" fillId="17" borderId="9" xfId="2" applyFont="1" applyFill="1" applyBorder="1" applyAlignment="1"/>
    <xf numFmtId="43" fontId="0" fillId="16" borderId="9" xfId="2" applyFont="1" applyFill="1" applyBorder="1" applyAlignment="1"/>
    <xf numFmtId="0" fontId="56" fillId="18" borderId="0" xfId="0" applyFont="1" applyFill="1"/>
    <xf numFmtId="165" fontId="56" fillId="18" borderId="0" xfId="2" applyNumberFormat="1" applyFont="1" applyFill="1" applyAlignment="1">
      <alignment horizontal="center"/>
    </xf>
    <xf numFmtId="2" fontId="56" fillId="18" borderId="0" xfId="0" applyNumberFormat="1" applyFont="1" applyFill="1"/>
    <xf numFmtId="43" fontId="56" fillId="18" borderId="0" xfId="2" applyFont="1" applyFill="1" applyAlignment="1">
      <alignment horizontal="center" vertical="center"/>
    </xf>
    <xf numFmtId="164" fontId="39" fillId="0" borderId="0" xfId="0" applyNumberFormat="1" applyFont="1"/>
    <xf numFmtId="43" fontId="50" fillId="17" borderId="42" xfId="2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43" fontId="50" fillId="17" borderId="25" xfId="2" applyFont="1" applyFill="1" applyBorder="1" applyAlignment="1">
      <alignment horizontal="center" vertical="center"/>
    </xf>
    <xf numFmtId="0" fontId="50" fillId="17" borderId="22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4" xfId="0" applyFont="1" applyFill="1" applyBorder="1" applyAlignment="1">
      <alignment horizontal="center" vertical="center"/>
    </xf>
    <xf numFmtId="16" fontId="49" fillId="17" borderId="16" xfId="0" applyNumberFormat="1" applyFont="1" applyFill="1" applyBorder="1" applyAlignment="1">
      <alignment horizontal="center" wrapText="1"/>
    </xf>
    <xf numFmtId="16" fontId="49" fillId="17" borderId="11" xfId="0" applyNumberFormat="1" applyFont="1" applyFill="1" applyBorder="1" applyAlignment="1">
      <alignment horizontal="center"/>
    </xf>
    <xf numFmtId="16" fontId="49" fillId="17" borderId="43" xfId="0" applyNumberFormat="1" applyFont="1" applyFill="1" applyBorder="1" applyAlignment="1">
      <alignment horizontal="center"/>
    </xf>
    <xf numFmtId="16" fontId="49" fillId="17" borderId="19" xfId="0" applyNumberFormat="1" applyFont="1" applyFill="1" applyBorder="1" applyAlignment="1">
      <alignment horizontal="center"/>
    </xf>
    <xf numFmtId="16" fontId="49" fillId="17" borderId="35" xfId="0" applyNumberFormat="1" applyFont="1" applyFill="1" applyBorder="1" applyAlignment="1">
      <alignment horizontal="center" vertical="center" wrapText="1"/>
    </xf>
    <xf numFmtId="43" fontId="49" fillId="17" borderId="19" xfId="2" applyFont="1" applyFill="1" applyBorder="1" applyAlignment="1">
      <alignment horizontal="center" wrapText="1"/>
    </xf>
    <xf numFmtId="0" fontId="44" fillId="0" borderId="0" xfId="0" applyFont="1"/>
    <xf numFmtId="0" fontId="57" fillId="0" borderId="0" xfId="0" applyFont="1" applyAlignment="1">
      <alignment horizontal="right"/>
    </xf>
    <xf numFmtId="0" fontId="12" fillId="17" borderId="17" xfId="0" applyFont="1" applyFill="1" applyBorder="1" applyAlignment="1">
      <alignment horizontal="center" wrapText="1"/>
    </xf>
    <xf numFmtId="165" fontId="12" fillId="17" borderId="17" xfId="2" applyNumberFormat="1" applyFont="1" applyFill="1" applyBorder="1" applyAlignment="1">
      <alignment horizontal="center" wrapText="1"/>
    </xf>
    <xf numFmtId="43" fontId="12" fillId="17" borderId="17" xfId="2" applyFont="1" applyFill="1" applyBorder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vertical="center" wrapText="1"/>
    </xf>
    <xf numFmtId="0" fontId="10" fillId="2" borderId="0" xfId="1" applyFill="1" applyAlignment="1">
      <alignment horizontal="center" vertical="center" wrapText="1"/>
    </xf>
    <xf numFmtId="0" fontId="4" fillId="2" borderId="6" xfId="0" applyFont="1" applyFill="1" applyBorder="1" applyAlignment="1">
      <alignment horizontal="left" vertical="center" wrapText="1"/>
    </xf>
    <xf numFmtId="0" fontId="10" fillId="2" borderId="6" xfId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left" vertical="center" wrapText="1"/>
    </xf>
    <xf numFmtId="0" fontId="0" fillId="18" borderId="0" xfId="0" applyFill="1" applyAlignment="1">
      <alignment horizontal="left" wrapText="1"/>
    </xf>
    <xf numFmtId="0" fontId="0" fillId="18" borderId="28" xfId="0" applyFill="1" applyBorder="1" applyAlignment="1">
      <alignment horizontal="left" wrapText="1"/>
    </xf>
    <xf numFmtId="0" fontId="35" fillId="17" borderId="9" xfId="0" applyFont="1" applyFill="1" applyBorder="1" applyAlignment="1">
      <alignment horizontal="center" vertical="center" wrapText="1"/>
    </xf>
    <xf numFmtId="43" fontId="35" fillId="17" borderId="9" xfId="2" applyFont="1" applyFill="1" applyBorder="1" applyAlignment="1">
      <alignment horizontal="center" vertical="center" wrapText="1"/>
    </xf>
    <xf numFmtId="43" fontId="12" fillId="17" borderId="9" xfId="2" applyFont="1" applyFill="1" applyBorder="1" applyAlignment="1">
      <alignment horizontal="center" vertical="center" wrapText="1"/>
    </xf>
    <xf numFmtId="0" fontId="30" fillId="17" borderId="23" xfId="0" applyFont="1" applyFill="1" applyBorder="1" applyAlignment="1">
      <alignment horizontal="center" vertical="center" wrapText="1"/>
    </xf>
    <xf numFmtId="0" fontId="30" fillId="17" borderId="38" xfId="0" applyFont="1" applyFill="1" applyBorder="1" applyAlignment="1">
      <alignment horizontal="center" vertical="center" wrapText="1"/>
    </xf>
    <xf numFmtId="0" fontId="27" fillId="0" borderId="37" xfId="0" applyFont="1" applyBorder="1" applyAlignment="1">
      <alignment horizontal="center" wrapText="1"/>
    </xf>
    <xf numFmtId="0" fontId="30" fillId="17" borderId="9" xfId="0" applyFont="1" applyFill="1" applyBorder="1" applyAlignment="1">
      <alignment horizontal="center" vertical="center" wrapText="1"/>
    </xf>
    <xf numFmtId="165" fontId="31" fillId="17" borderId="9" xfId="2" applyNumberFormat="1" applyFont="1" applyFill="1" applyBorder="1" applyAlignment="1">
      <alignment horizontal="center" vertical="center" wrapText="1"/>
    </xf>
    <xf numFmtId="0" fontId="29" fillId="17" borderId="9" xfId="0" applyFont="1" applyFill="1" applyBorder="1" applyAlignment="1">
      <alignment horizontal="center" vertical="center" wrapText="1"/>
    </xf>
    <xf numFmtId="0" fontId="57" fillId="0" borderId="0" xfId="0" applyFont="1" applyAlignment="1" applyProtection="1">
      <alignment horizontal="center"/>
      <protection locked="0"/>
    </xf>
    <xf numFmtId="0" fontId="46" fillId="0" borderId="41" xfId="0" applyFont="1" applyBorder="1" applyAlignment="1">
      <alignment horizontal="left" vertical="center"/>
    </xf>
    <xf numFmtId="0" fontId="46" fillId="18" borderId="0" xfId="0" applyFont="1" applyFill="1" applyBorder="1" applyAlignment="1">
      <alignment horizontal="left" vertical="center"/>
    </xf>
    <xf numFmtId="43" fontId="43" fillId="4" borderId="7" xfId="0" applyNumberFormat="1" applyFont="1" applyFill="1" applyBorder="1" applyAlignment="1">
      <alignment horizontal="center"/>
    </xf>
    <xf numFmtId="43" fontId="43" fillId="4" borderId="8" xfId="0" applyNumberFormat="1" applyFont="1" applyFill="1" applyBorder="1" applyAlignment="1">
      <alignment horizontal="center"/>
    </xf>
    <xf numFmtId="43" fontId="50" fillId="17" borderId="12" xfId="2" applyFont="1" applyFill="1" applyBorder="1" applyAlignment="1">
      <alignment horizontal="center" vertical="center"/>
    </xf>
    <xf numFmtId="43" fontId="50" fillId="17" borderId="22" xfId="2" applyFont="1" applyFill="1" applyBorder="1" applyAlignment="1">
      <alignment horizontal="center" vertical="center"/>
    </xf>
    <xf numFmtId="43" fontId="50" fillId="17" borderId="9" xfId="2" applyFont="1" applyFill="1" applyBorder="1" applyAlignment="1">
      <alignment horizontal="center" vertical="center"/>
    </xf>
    <xf numFmtId="0" fontId="12" fillId="17" borderId="17" xfId="0" applyFont="1" applyFill="1" applyBorder="1" applyAlignment="1">
      <alignment horizontal="center" wrapText="1"/>
    </xf>
    <xf numFmtId="0" fontId="54" fillId="0" borderId="0" xfId="0" applyFont="1" applyFill="1" applyBorder="1" applyAlignment="1">
      <alignment horizontal="left" vertical="center"/>
    </xf>
    <xf numFmtId="43" fontId="12" fillId="18" borderId="0" xfId="2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7" fillId="0" borderId="7" xfId="0" applyFont="1" applyBorder="1" applyAlignment="1">
      <alignment horizontal="center"/>
    </xf>
    <xf numFmtId="0" fontId="27" fillId="0" borderId="8" xfId="0" applyFont="1" applyBorder="1" applyAlignment="1">
      <alignment horizontal="center"/>
    </xf>
    <xf numFmtId="0" fontId="14" fillId="2" borderId="0" xfId="0" applyFont="1" applyFill="1" applyBorder="1" applyAlignment="1">
      <alignment horizontal="center" vertical="center" wrapText="1"/>
    </xf>
    <xf numFmtId="0" fontId="30" fillId="2" borderId="21" xfId="0" applyFont="1" applyFill="1" applyBorder="1" applyAlignment="1">
      <alignment vertical="center" wrapText="1"/>
    </xf>
    <xf numFmtId="165" fontId="31" fillId="2" borderId="21" xfId="2" applyNumberFormat="1" applyFont="1" applyFill="1" applyBorder="1" applyAlignment="1">
      <alignment horizontal="center" vertical="center" wrapText="1"/>
    </xf>
    <xf numFmtId="165" fontId="31" fillId="2" borderId="22" xfId="2" applyNumberFormat="1" applyFont="1" applyFill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top" wrapText="1"/>
    </xf>
    <xf numFmtId="0" fontId="29" fillId="0" borderId="10" xfId="0" applyFont="1" applyBorder="1" applyAlignment="1">
      <alignment horizontal="center" vertical="top" wrapText="1"/>
    </xf>
    <xf numFmtId="0" fontId="29" fillId="0" borderId="21" xfId="0" applyFont="1" applyBorder="1" applyAlignment="1">
      <alignment horizontal="center" vertical="top" wrapText="1"/>
    </xf>
    <xf numFmtId="0" fontId="29" fillId="0" borderId="22" xfId="0" applyFont="1" applyBorder="1" applyAlignment="1">
      <alignment horizontal="center" vertical="top" wrapText="1"/>
    </xf>
    <xf numFmtId="0" fontId="35" fillId="5" borderId="9" xfId="0" applyFont="1" applyFill="1" applyBorder="1" applyAlignment="1">
      <alignment horizontal="center" vertical="top" wrapText="1"/>
    </xf>
    <xf numFmtId="0" fontId="35" fillId="5" borderId="10" xfId="0" applyFont="1" applyFill="1" applyBorder="1" applyAlignment="1">
      <alignment horizontal="center" vertical="top" wrapText="1"/>
    </xf>
    <xf numFmtId="43" fontId="29" fillId="0" borderId="9" xfId="2" applyFont="1" applyBorder="1" applyAlignment="1">
      <alignment horizontal="center" vertical="top" wrapText="1"/>
    </xf>
    <xf numFmtId="43" fontId="0" fillId="0" borderId="12" xfId="2" applyFont="1" applyFill="1" applyBorder="1" applyAlignment="1">
      <alignment horizontal="center" vertical="center"/>
    </xf>
    <xf numFmtId="43" fontId="0" fillId="0" borderId="17" xfId="2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 wrapText="1"/>
    </xf>
    <xf numFmtId="0" fontId="22" fillId="2" borderId="21" xfId="0" applyFont="1" applyFill="1" applyBorder="1" applyAlignment="1">
      <alignment horizontal="center" vertical="center" wrapText="1"/>
    </xf>
    <xf numFmtId="0" fontId="22" fillId="2" borderId="22" xfId="0" applyFont="1" applyFill="1" applyBorder="1" applyAlignment="1">
      <alignment horizontal="center" vertical="center" wrapText="1"/>
    </xf>
    <xf numFmtId="0" fontId="29" fillId="0" borderId="9" xfId="0" applyFont="1" applyFill="1" applyBorder="1" applyAlignment="1">
      <alignment horizontal="center" vertical="top" wrapText="1"/>
    </xf>
    <xf numFmtId="0" fontId="29" fillId="0" borderId="10" xfId="0" applyFont="1" applyFill="1" applyBorder="1" applyAlignment="1">
      <alignment horizontal="center" vertical="top" wrapText="1"/>
    </xf>
    <xf numFmtId="0" fontId="1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vertical="center" wrapText="1"/>
    </xf>
    <xf numFmtId="0" fontId="3" fillId="2" borderId="10" xfId="0" applyFont="1" applyFill="1" applyBorder="1" applyAlignment="1">
      <alignment vertical="center" wrapText="1"/>
    </xf>
    <xf numFmtId="43" fontId="0" fillId="4" borderId="10" xfId="2" applyFont="1" applyFill="1" applyBorder="1" applyAlignment="1">
      <alignment horizontal="center" vertical="center"/>
    </xf>
    <xf numFmtId="43" fontId="0" fillId="4" borderId="24" xfId="2" applyFont="1" applyFill="1" applyBorder="1" applyAlignment="1">
      <alignment horizontal="center" vertical="center"/>
    </xf>
    <xf numFmtId="43" fontId="0" fillId="0" borderId="9" xfId="2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 wrapText="1"/>
    </xf>
    <xf numFmtId="0" fontId="32" fillId="2" borderId="10" xfId="0" applyFont="1" applyFill="1" applyBorder="1" applyAlignment="1">
      <alignment vertical="center" wrapText="1"/>
    </xf>
    <xf numFmtId="0" fontId="0" fillId="0" borderId="0" xfId="0" applyAlignment="1">
      <alignment horizontal="center" wrapText="1"/>
    </xf>
    <xf numFmtId="0" fontId="30" fillId="2" borderId="9" xfId="0" applyFont="1" applyFill="1" applyBorder="1" applyAlignment="1">
      <alignment vertical="center" wrapText="1"/>
    </xf>
    <xf numFmtId="165" fontId="31" fillId="2" borderId="9" xfId="2" applyNumberFormat="1" applyFont="1" applyFill="1" applyBorder="1" applyAlignment="1">
      <alignment horizontal="center" vertical="center" wrapText="1"/>
    </xf>
    <xf numFmtId="165" fontId="31" fillId="2" borderId="32" xfId="2" applyNumberFormat="1" applyFont="1" applyFill="1" applyBorder="1" applyAlignment="1">
      <alignment horizontal="center" vertical="center" wrapText="1"/>
    </xf>
    <xf numFmtId="165" fontId="31" fillId="2" borderId="33" xfId="2" applyNumberFormat="1" applyFont="1" applyFill="1" applyBorder="1" applyAlignment="1">
      <alignment horizontal="center" vertical="center" wrapText="1"/>
    </xf>
    <xf numFmtId="165" fontId="31" fillId="2" borderId="10" xfId="2" applyNumberFormat="1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center" vertical="center" wrapText="1"/>
    </xf>
    <xf numFmtId="0" fontId="0" fillId="14" borderId="10" xfId="0" applyFill="1" applyBorder="1" applyAlignment="1">
      <alignment horizontal="center" vertical="center" textRotation="90" wrapText="1"/>
    </xf>
    <xf numFmtId="0" fontId="0" fillId="14" borderId="21" xfId="0" applyFill="1" applyBorder="1" applyAlignment="1">
      <alignment horizontal="center" vertical="center" textRotation="90" wrapText="1"/>
    </xf>
    <xf numFmtId="0" fontId="0" fillId="14" borderId="22" xfId="0" applyFill="1" applyBorder="1" applyAlignment="1">
      <alignment horizontal="center" vertical="center" textRotation="90" wrapText="1"/>
    </xf>
    <xf numFmtId="0" fontId="0" fillId="7" borderId="10" xfId="0" applyFill="1" applyBorder="1" applyAlignment="1">
      <alignment horizontal="center" vertical="center" textRotation="90" wrapText="1"/>
    </xf>
    <xf numFmtId="0" fontId="0" fillId="7" borderId="21" xfId="0" applyFill="1" applyBorder="1" applyAlignment="1">
      <alignment horizontal="center" vertical="center" textRotation="90" wrapText="1"/>
    </xf>
    <xf numFmtId="0" fontId="0" fillId="7" borderId="22" xfId="0" applyFill="1" applyBorder="1" applyAlignment="1">
      <alignment horizontal="center" vertical="center" textRotation="90" wrapText="1"/>
    </xf>
    <xf numFmtId="0" fontId="0" fillId="11" borderId="10" xfId="0" applyFill="1" applyBorder="1" applyAlignment="1">
      <alignment horizontal="center" vertical="center" textRotation="90" wrapText="1"/>
    </xf>
    <xf numFmtId="0" fontId="0" fillId="11" borderId="21" xfId="0" applyFill="1" applyBorder="1" applyAlignment="1">
      <alignment horizontal="center" vertical="center" textRotation="90" wrapText="1"/>
    </xf>
    <xf numFmtId="0" fontId="0" fillId="11" borderId="22" xfId="0" applyFill="1" applyBorder="1" applyAlignment="1">
      <alignment horizontal="center" vertical="center" textRotation="90" wrapText="1"/>
    </xf>
    <xf numFmtId="0" fontId="0" fillId="13" borderId="10" xfId="0" applyFill="1" applyBorder="1" applyAlignment="1">
      <alignment horizontal="center" vertical="center" textRotation="90" wrapText="1"/>
    </xf>
    <xf numFmtId="0" fontId="0" fillId="13" borderId="21" xfId="0" applyFill="1" applyBorder="1" applyAlignment="1">
      <alignment horizontal="center" vertical="center" textRotation="90" wrapText="1"/>
    </xf>
    <xf numFmtId="0" fontId="0" fillId="13" borderId="22" xfId="0" applyFill="1" applyBorder="1" applyAlignment="1">
      <alignment horizontal="center" vertical="center" textRotation="90" wrapText="1"/>
    </xf>
    <xf numFmtId="0" fontId="0" fillId="10" borderId="10" xfId="0" applyFill="1" applyBorder="1" applyAlignment="1">
      <alignment horizontal="center" vertical="center" textRotation="90" wrapText="1"/>
    </xf>
    <xf numFmtId="0" fontId="0" fillId="10" borderId="21" xfId="0" applyFill="1" applyBorder="1" applyAlignment="1">
      <alignment horizontal="center" vertical="center" textRotation="90" wrapText="1"/>
    </xf>
    <xf numFmtId="0" fontId="0" fillId="8" borderId="10" xfId="0" applyFill="1" applyBorder="1" applyAlignment="1">
      <alignment horizontal="center" vertical="center" textRotation="90" wrapText="1"/>
    </xf>
    <xf numFmtId="0" fontId="0" fillId="8" borderId="21" xfId="0" applyFill="1" applyBorder="1" applyAlignment="1">
      <alignment horizontal="center" vertical="center" textRotation="90" wrapText="1"/>
    </xf>
    <xf numFmtId="0" fontId="0" fillId="8" borderId="22" xfId="0" applyFill="1" applyBorder="1" applyAlignment="1">
      <alignment horizontal="center" vertical="center" textRotation="90" wrapText="1"/>
    </xf>
    <xf numFmtId="0" fontId="0" fillId="8" borderId="10" xfId="0" applyFill="1" applyBorder="1" applyAlignment="1">
      <alignment vertical="center" textRotation="90" wrapText="1"/>
    </xf>
    <xf numFmtId="0" fontId="0" fillId="8" borderId="21" xfId="0" applyFill="1" applyBorder="1" applyAlignment="1">
      <alignment vertical="center" textRotation="90" wrapText="1"/>
    </xf>
    <xf numFmtId="0" fontId="0" fillId="8" borderId="22" xfId="0" applyFill="1" applyBorder="1" applyAlignment="1">
      <alignment vertical="center" textRotation="90" wrapText="1"/>
    </xf>
    <xf numFmtId="0" fontId="0" fillId="7" borderId="10" xfId="0" applyFill="1" applyBorder="1" applyAlignment="1">
      <alignment horizontal="center" vertical="center" textRotation="90"/>
    </xf>
    <xf numFmtId="0" fontId="0" fillId="7" borderId="21" xfId="0" applyFill="1" applyBorder="1" applyAlignment="1">
      <alignment horizontal="center" vertical="center" textRotation="90"/>
    </xf>
    <xf numFmtId="0" fontId="0" fillId="7" borderId="22" xfId="0" applyFill="1" applyBorder="1" applyAlignment="1">
      <alignment horizontal="center" vertical="center" textRotation="90"/>
    </xf>
    <xf numFmtId="0" fontId="0" fillId="7" borderId="10" xfId="0" applyFill="1" applyBorder="1" applyAlignment="1">
      <alignment vertical="center" textRotation="90" wrapText="1"/>
    </xf>
    <xf numFmtId="0" fontId="0" fillId="7" borderId="21" xfId="0" applyFill="1" applyBorder="1" applyAlignment="1">
      <alignment vertical="center" textRotation="90" wrapText="1"/>
    </xf>
    <xf numFmtId="0" fontId="0" fillId="7" borderId="22" xfId="0" applyFill="1" applyBorder="1" applyAlignment="1">
      <alignment vertical="center" textRotation="90" wrapText="1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4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5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30</xdr:row>
      <xdr:rowOff>0</xdr:rowOff>
    </xdr:from>
    <xdr:to>
      <xdr:col>5</xdr:col>
      <xdr:colOff>304800</xdr:colOff>
      <xdr:row>31</xdr:row>
      <xdr:rowOff>121921</xdr:rowOff>
    </xdr:to>
    <xdr:sp macro="" textlink="">
      <xdr:nvSpPr>
        <xdr:cNvPr id="1044" name="AutoShape 20" descr="Рисунок 32802"/>
        <xdr:cNvSpPr>
          <a:spLocks noChangeAspect="1" noChangeArrowheads="1"/>
        </xdr:cNvSpPr>
      </xdr:nvSpPr>
      <xdr:spPr bwMode="auto">
        <a:xfrm>
          <a:off x="3048000" y="122224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30</xdr:row>
      <xdr:rowOff>0</xdr:rowOff>
    </xdr:from>
    <xdr:to>
      <xdr:col>5</xdr:col>
      <xdr:colOff>304800</xdr:colOff>
      <xdr:row>31</xdr:row>
      <xdr:rowOff>121920</xdr:rowOff>
    </xdr:to>
    <xdr:sp macro="" textlink="">
      <xdr:nvSpPr>
        <xdr:cNvPr id="1045" name="AutoShape 21" descr="Рисунок 32803"/>
        <xdr:cNvSpPr>
          <a:spLocks noChangeAspect="1" noChangeArrowheads="1"/>
        </xdr:cNvSpPr>
      </xdr:nvSpPr>
      <xdr:spPr bwMode="auto">
        <a:xfrm>
          <a:off x="3048000" y="124053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30</xdr:row>
      <xdr:rowOff>0</xdr:rowOff>
    </xdr:from>
    <xdr:to>
      <xdr:col>5</xdr:col>
      <xdr:colOff>304800</xdr:colOff>
      <xdr:row>31</xdr:row>
      <xdr:rowOff>121920</xdr:rowOff>
    </xdr:to>
    <xdr:sp macro="" textlink="">
      <xdr:nvSpPr>
        <xdr:cNvPr id="1046" name="AutoShape 22" descr="Рисунок 32804"/>
        <xdr:cNvSpPr>
          <a:spLocks noChangeAspect="1" noChangeArrowheads="1"/>
        </xdr:cNvSpPr>
      </xdr:nvSpPr>
      <xdr:spPr bwMode="auto">
        <a:xfrm>
          <a:off x="3048000" y="125882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31</xdr:row>
      <xdr:rowOff>0</xdr:rowOff>
    </xdr:from>
    <xdr:to>
      <xdr:col>5</xdr:col>
      <xdr:colOff>304800</xdr:colOff>
      <xdr:row>32</xdr:row>
      <xdr:rowOff>121920</xdr:rowOff>
    </xdr:to>
    <xdr:sp macro="" textlink="">
      <xdr:nvSpPr>
        <xdr:cNvPr id="1047" name="AutoShape 23" descr="Рисунок 32805"/>
        <xdr:cNvSpPr>
          <a:spLocks noChangeAspect="1" noChangeArrowheads="1"/>
        </xdr:cNvSpPr>
      </xdr:nvSpPr>
      <xdr:spPr bwMode="auto">
        <a:xfrm>
          <a:off x="3048000" y="1295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31</xdr:row>
      <xdr:rowOff>0</xdr:rowOff>
    </xdr:from>
    <xdr:to>
      <xdr:col>5</xdr:col>
      <xdr:colOff>304800</xdr:colOff>
      <xdr:row>32</xdr:row>
      <xdr:rowOff>121920</xdr:rowOff>
    </xdr:to>
    <xdr:sp macro="" textlink="">
      <xdr:nvSpPr>
        <xdr:cNvPr id="1048" name="AutoShape 24" descr="Рисунок 32806"/>
        <xdr:cNvSpPr>
          <a:spLocks noChangeAspect="1" noChangeArrowheads="1"/>
        </xdr:cNvSpPr>
      </xdr:nvSpPr>
      <xdr:spPr bwMode="auto">
        <a:xfrm>
          <a:off x="3048000" y="131368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121920</xdr:rowOff>
    </xdr:to>
    <xdr:sp macro="" textlink="">
      <xdr:nvSpPr>
        <xdr:cNvPr id="1049" name="AutoShape 25" descr="Рисунок 32807"/>
        <xdr:cNvSpPr>
          <a:spLocks noChangeAspect="1" noChangeArrowheads="1"/>
        </xdr:cNvSpPr>
      </xdr:nvSpPr>
      <xdr:spPr bwMode="auto">
        <a:xfrm>
          <a:off x="3048000" y="13792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121920</xdr:rowOff>
    </xdr:to>
    <xdr:sp macro="" textlink="">
      <xdr:nvSpPr>
        <xdr:cNvPr id="1050" name="AutoShape 26" descr="Рисунок 32808"/>
        <xdr:cNvSpPr>
          <a:spLocks noChangeAspect="1" noChangeArrowheads="1"/>
        </xdr:cNvSpPr>
      </xdr:nvSpPr>
      <xdr:spPr bwMode="auto">
        <a:xfrm>
          <a:off x="3048000" y="142646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121920</xdr:rowOff>
    </xdr:to>
    <xdr:sp macro="" textlink="">
      <xdr:nvSpPr>
        <xdr:cNvPr id="1051" name="AutoShape 27" descr="Рисунок 32809"/>
        <xdr:cNvSpPr>
          <a:spLocks noChangeAspect="1" noChangeArrowheads="1"/>
        </xdr:cNvSpPr>
      </xdr:nvSpPr>
      <xdr:spPr bwMode="auto">
        <a:xfrm>
          <a:off x="3048000" y="14737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52</xdr:row>
      <xdr:rowOff>0</xdr:rowOff>
    </xdr:from>
    <xdr:to>
      <xdr:col>5</xdr:col>
      <xdr:colOff>304800</xdr:colOff>
      <xdr:row>68</xdr:row>
      <xdr:rowOff>121920</xdr:rowOff>
    </xdr:to>
    <xdr:sp macro="" textlink="">
      <xdr:nvSpPr>
        <xdr:cNvPr id="1052" name="AutoShape 28" descr="Рисунок 32810"/>
        <xdr:cNvSpPr>
          <a:spLocks noChangeAspect="1" noChangeArrowheads="1"/>
        </xdr:cNvSpPr>
      </xdr:nvSpPr>
      <xdr:spPr bwMode="auto">
        <a:xfrm>
          <a:off x="3048000" y="228676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304800</xdr:colOff>
      <xdr:row>68</xdr:row>
      <xdr:rowOff>121920</xdr:rowOff>
    </xdr:to>
    <xdr:sp macro="" textlink="">
      <xdr:nvSpPr>
        <xdr:cNvPr id="1053" name="AutoShape 29" descr="Рисунок 32811"/>
        <xdr:cNvSpPr>
          <a:spLocks noChangeAspect="1" noChangeArrowheads="1"/>
        </xdr:cNvSpPr>
      </xdr:nvSpPr>
      <xdr:spPr bwMode="auto">
        <a:xfrm>
          <a:off x="3048000" y="233400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304800</xdr:colOff>
      <xdr:row>68</xdr:row>
      <xdr:rowOff>121920</xdr:rowOff>
    </xdr:to>
    <xdr:sp macro="" textlink="">
      <xdr:nvSpPr>
        <xdr:cNvPr id="1054" name="AutoShape 30" descr="Рисунок 32812"/>
        <xdr:cNvSpPr>
          <a:spLocks noChangeAspect="1" noChangeArrowheads="1"/>
        </xdr:cNvSpPr>
      </xdr:nvSpPr>
      <xdr:spPr bwMode="auto">
        <a:xfrm>
          <a:off x="3048000" y="235229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56</xdr:row>
      <xdr:rowOff>0</xdr:rowOff>
    </xdr:from>
    <xdr:to>
      <xdr:col>5</xdr:col>
      <xdr:colOff>304800</xdr:colOff>
      <xdr:row>68</xdr:row>
      <xdr:rowOff>121920</xdr:rowOff>
    </xdr:to>
    <xdr:sp macro="" textlink="">
      <xdr:nvSpPr>
        <xdr:cNvPr id="1055" name="AutoShape 31" descr="Рисунок 32813"/>
        <xdr:cNvSpPr>
          <a:spLocks noChangeAspect="1" noChangeArrowheads="1"/>
        </xdr:cNvSpPr>
      </xdr:nvSpPr>
      <xdr:spPr bwMode="auto">
        <a:xfrm>
          <a:off x="3048000" y="23705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58</xdr:row>
      <xdr:rowOff>0</xdr:rowOff>
    </xdr:from>
    <xdr:to>
      <xdr:col>5</xdr:col>
      <xdr:colOff>304800</xdr:colOff>
      <xdr:row>68</xdr:row>
      <xdr:rowOff>121921</xdr:rowOff>
    </xdr:to>
    <xdr:sp macro="" textlink="">
      <xdr:nvSpPr>
        <xdr:cNvPr id="1056" name="AutoShape 32" descr="Рисунок 32814"/>
        <xdr:cNvSpPr>
          <a:spLocks noChangeAspect="1" noChangeArrowheads="1"/>
        </xdr:cNvSpPr>
      </xdr:nvSpPr>
      <xdr:spPr bwMode="auto">
        <a:xfrm>
          <a:off x="3048000" y="240715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59</xdr:row>
      <xdr:rowOff>0</xdr:rowOff>
    </xdr:from>
    <xdr:to>
      <xdr:col>5</xdr:col>
      <xdr:colOff>304800</xdr:colOff>
      <xdr:row>68</xdr:row>
      <xdr:rowOff>121920</xdr:rowOff>
    </xdr:to>
    <xdr:sp macro="" textlink="">
      <xdr:nvSpPr>
        <xdr:cNvPr id="1057" name="AutoShape 33" descr="Рисунок 32815"/>
        <xdr:cNvSpPr>
          <a:spLocks noChangeAspect="1" noChangeArrowheads="1"/>
        </xdr:cNvSpPr>
      </xdr:nvSpPr>
      <xdr:spPr bwMode="auto">
        <a:xfrm>
          <a:off x="3048000" y="242544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62</xdr:row>
      <xdr:rowOff>0</xdr:rowOff>
    </xdr:from>
    <xdr:to>
      <xdr:col>5</xdr:col>
      <xdr:colOff>304800</xdr:colOff>
      <xdr:row>68</xdr:row>
      <xdr:rowOff>121920</xdr:rowOff>
    </xdr:to>
    <xdr:sp macro="" textlink="">
      <xdr:nvSpPr>
        <xdr:cNvPr id="1058" name="AutoShape 34" descr="Рисунок 32816"/>
        <xdr:cNvSpPr>
          <a:spLocks noChangeAspect="1" noChangeArrowheads="1"/>
        </xdr:cNvSpPr>
      </xdr:nvSpPr>
      <xdr:spPr bwMode="auto">
        <a:xfrm>
          <a:off x="3048000" y="249097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64</xdr:row>
      <xdr:rowOff>0</xdr:rowOff>
    </xdr:from>
    <xdr:to>
      <xdr:col>5</xdr:col>
      <xdr:colOff>304800</xdr:colOff>
      <xdr:row>68</xdr:row>
      <xdr:rowOff>121920</xdr:rowOff>
    </xdr:to>
    <xdr:sp macro="" textlink="">
      <xdr:nvSpPr>
        <xdr:cNvPr id="1059" name="AutoShape 35" descr="Рисунок 32817"/>
        <xdr:cNvSpPr>
          <a:spLocks noChangeAspect="1" noChangeArrowheads="1"/>
        </xdr:cNvSpPr>
      </xdr:nvSpPr>
      <xdr:spPr bwMode="auto">
        <a:xfrm>
          <a:off x="3048000" y="253822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66</xdr:row>
      <xdr:rowOff>0</xdr:rowOff>
    </xdr:from>
    <xdr:to>
      <xdr:col>5</xdr:col>
      <xdr:colOff>304800</xdr:colOff>
      <xdr:row>68</xdr:row>
      <xdr:rowOff>128155</xdr:rowOff>
    </xdr:to>
    <xdr:sp macro="" textlink="">
      <xdr:nvSpPr>
        <xdr:cNvPr id="1060" name="AutoShape 36" descr="Рисунок 32818"/>
        <xdr:cNvSpPr>
          <a:spLocks noChangeAspect="1" noChangeArrowheads="1"/>
        </xdr:cNvSpPr>
      </xdr:nvSpPr>
      <xdr:spPr bwMode="auto">
        <a:xfrm>
          <a:off x="3048000" y="258546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onsultant.ru/document/cons_doc_LAW_353683/d4c6cb4e5630ac0fbc8c7ff7aba49e22c1cca718/" TargetMode="External"/><Relationship Id="rId13" Type="http://schemas.openxmlformats.org/officeDocument/2006/relationships/hyperlink" Target="http://www.consultant.ru/document/cons_doc_LAW_353683/d4c6cb4e5630ac0fbc8c7ff7aba49e22c1cca718/" TargetMode="External"/><Relationship Id="rId18" Type="http://schemas.openxmlformats.org/officeDocument/2006/relationships/hyperlink" Target="http://www.consultant.ru/document/cons_doc_LAW_353683/d4c6cb4e5630ac0fbc8c7ff7aba49e22c1cca718/" TargetMode="External"/><Relationship Id="rId26" Type="http://schemas.openxmlformats.org/officeDocument/2006/relationships/hyperlink" Target="http://www.consultant.ru/document/cons_doc_LAW_353683/d4c6cb4e5630ac0fbc8c7ff7aba49e22c1cca718/" TargetMode="External"/><Relationship Id="rId3" Type="http://schemas.openxmlformats.org/officeDocument/2006/relationships/hyperlink" Target="http://www.consultant.ru/document/cons_doc_LAW_353683/d4c6cb4e5630ac0fbc8c7ff7aba49e22c1cca718/" TargetMode="External"/><Relationship Id="rId21" Type="http://schemas.openxmlformats.org/officeDocument/2006/relationships/hyperlink" Target="http://www.consultant.ru/document/cons_doc_LAW_353683/d4c6cb4e5630ac0fbc8c7ff7aba49e22c1cca718/" TargetMode="External"/><Relationship Id="rId7" Type="http://schemas.openxmlformats.org/officeDocument/2006/relationships/hyperlink" Target="http://www.consultant.ru/document/cons_doc_LAW_353683/d4c6cb4e5630ac0fbc8c7ff7aba49e22c1cca718/" TargetMode="External"/><Relationship Id="rId12" Type="http://schemas.openxmlformats.org/officeDocument/2006/relationships/hyperlink" Target="http://www.consultant.ru/document/cons_doc_LAW_353683/d4c6cb4e5630ac0fbc8c7ff7aba49e22c1cca718/" TargetMode="External"/><Relationship Id="rId17" Type="http://schemas.openxmlformats.org/officeDocument/2006/relationships/hyperlink" Target="http://www.consultant.ru/document/cons_doc_LAW_353683/d4c6cb4e5630ac0fbc8c7ff7aba49e22c1cca718/" TargetMode="External"/><Relationship Id="rId25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6" Type="http://schemas.openxmlformats.org/officeDocument/2006/relationships/hyperlink" Target="http://www.consultant.ru/document/cons_doc_LAW_353683/d4c6cb4e5630ac0fbc8c7ff7aba49e22c1cca718/" TargetMode="External"/><Relationship Id="rId20" Type="http://schemas.openxmlformats.org/officeDocument/2006/relationships/hyperlink" Target="http://www.consultant.ru/document/cons_doc_LAW_353683/d4c6cb4e5630ac0fbc8c7ff7aba49e22c1cca718/" TargetMode="External"/><Relationship Id="rId29" Type="http://schemas.openxmlformats.org/officeDocument/2006/relationships/drawing" Target="../drawings/drawing1.xm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11" Type="http://schemas.openxmlformats.org/officeDocument/2006/relationships/hyperlink" Target="http://www.consultant.ru/document/cons_doc_LAW_353683/d4c6cb4e5630ac0fbc8c7ff7aba49e22c1cca718/" TargetMode="External"/><Relationship Id="rId24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15" Type="http://schemas.openxmlformats.org/officeDocument/2006/relationships/hyperlink" Target="http://www.consultant.ru/document/cons_doc_LAW_353683/d4c6cb4e5630ac0fbc8c7ff7aba49e22c1cca718/" TargetMode="External"/><Relationship Id="rId23" Type="http://schemas.openxmlformats.org/officeDocument/2006/relationships/hyperlink" Target="http://www.consultant.ru/document/cons_doc_LAW_353683/d4c6cb4e5630ac0fbc8c7ff7aba49e22c1cca718/" TargetMode="External"/><Relationship Id="rId28" Type="http://schemas.openxmlformats.org/officeDocument/2006/relationships/printerSettings" Target="../printerSettings/printerSettings1.bin"/><Relationship Id="rId10" Type="http://schemas.openxmlformats.org/officeDocument/2006/relationships/hyperlink" Target="http://www.consultant.ru/document/cons_doc_LAW_353683/d4c6cb4e5630ac0fbc8c7ff7aba49e22c1cca718/" TargetMode="External"/><Relationship Id="rId19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Relationship Id="rId9" Type="http://schemas.openxmlformats.org/officeDocument/2006/relationships/hyperlink" Target="http://www.consultant.ru/document/cons_doc_LAW_353683/d4c6cb4e5630ac0fbc8c7ff7aba49e22c1cca718/" TargetMode="External"/><Relationship Id="rId14" Type="http://schemas.openxmlformats.org/officeDocument/2006/relationships/hyperlink" Target="http://www.consultant.ru/document/cons_doc_LAW_353683/d4c6cb4e5630ac0fbc8c7ff7aba49e22c1cca718/" TargetMode="External"/><Relationship Id="rId22" Type="http://schemas.openxmlformats.org/officeDocument/2006/relationships/hyperlink" Target="http://www.consultant.ru/document/cons_doc_LAW_353683/d4c6cb4e5630ac0fbc8c7ff7aba49e22c1cca718/" TargetMode="External"/><Relationship Id="rId27" Type="http://schemas.openxmlformats.org/officeDocument/2006/relationships/hyperlink" Target="http://www.consultant.ru/document/cons_doc_LAW_353683/d4c6cb4e5630ac0fbc8c7ff7aba49e22c1cca718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sultant.ru/document/cons_doc_LAW_353683/d4c6cb4e5630ac0fbc8c7ff7aba49e22c1cca718/" TargetMode="External"/><Relationship Id="rId2" Type="http://schemas.openxmlformats.org/officeDocument/2006/relationships/hyperlink" Target="http://www.consultant.ru/document/cons_doc_LAW_353683/d4c6cb4e5630ac0fbc8c7ff7aba49e22c1cca718/" TargetMode="External"/><Relationship Id="rId1" Type="http://schemas.openxmlformats.org/officeDocument/2006/relationships/hyperlink" Target="http://www.consultant.ru/document/cons_doc_LAW_353683/d4c6cb4e5630ac0fbc8c7ff7aba49e22c1cca718/" TargetMode="External"/><Relationship Id="rId6" Type="http://schemas.openxmlformats.org/officeDocument/2006/relationships/hyperlink" Target="http://www.consultant.ru/document/cons_doc_LAW_353683/d4c6cb4e5630ac0fbc8c7ff7aba49e22c1cca718/" TargetMode="External"/><Relationship Id="rId5" Type="http://schemas.openxmlformats.org/officeDocument/2006/relationships/hyperlink" Target="http://www.consultant.ru/document/cons_doc_LAW_353683/d4c6cb4e5630ac0fbc8c7ff7aba49e22c1cca718/" TargetMode="External"/><Relationship Id="rId4" Type="http://schemas.openxmlformats.org/officeDocument/2006/relationships/hyperlink" Target="http://www.consultant.ru/document/cons_doc_LAW_353683/d4c6cb4e5630ac0fbc8c7ff7aba49e22c1cca718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1"/>
  <sheetViews>
    <sheetView zoomScale="110" zoomScaleNormal="110" workbookViewId="0">
      <selection activeCell="D82" sqref="D82"/>
    </sheetView>
  </sheetViews>
  <sheetFormatPr defaultRowHeight="15" outlineLevelRow="1" x14ac:dyDescent="0.25"/>
  <cols>
    <col min="2" max="2" width="24.42578125" customWidth="1"/>
    <col min="4" max="4" width="21.42578125" customWidth="1"/>
    <col min="6" max="6" width="19.7109375" customWidth="1"/>
    <col min="7" max="7" width="22.42578125" customWidth="1"/>
  </cols>
  <sheetData>
    <row r="1" spans="1:7" ht="15.75" thickBot="1" x14ac:dyDescent="0.3"/>
    <row r="2" spans="1:7" ht="108.75" thickBot="1" x14ac:dyDescent="0.3">
      <c r="A2" s="406" t="s">
        <v>0</v>
      </c>
      <c r="B2" s="407"/>
      <c r="C2" s="2" t="s">
        <v>1</v>
      </c>
      <c r="D2" s="2" t="s">
        <v>2</v>
      </c>
      <c r="E2" s="2" t="s">
        <v>3</v>
      </c>
      <c r="F2" s="2" t="s">
        <v>4</v>
      </c>
      <c r="G2" s="3" t="s">
        <v>5</v>
      </c>
    </row>
    <row r="3" spans="1:7" ht="56.45" customHeight="1" x14ac:dyDescent="0.25">
      <c r="A3" s="408" t="s">
        <v>6</v>
      </c>
      <c r="B3" s="408"/>
      <c r="C3" s="408"/>
      <c r="D3" s="408"/>
      <c r="E3" s="408"/>
      <c r="F3" s="408"/>
      <c r="G3" s="408"/>
    </row>
    <row r="4" spans="1:7" s="64" customFormat="1" x14ac:dyDescent="0.25">
      <c r="A4" s="61" t="s">
        <v>7</v>
      </c>
      <c r="B4" s="62" t="s">
        <v>8</v>
      </c>
      <c r="C4" s="61" t="s">
        <v>161</v>
      </c>
      <c r="D4" s="61">
        <v>300</v>
      </c>
      <c r="E4" s="61">
        <v>1</v>
      </c>
      <c r="F4" s="63" t="s">
        <v>10</v>
      </c>
      <c r="G4" s="61">
        <v>3</v>
      </c>
    </row>
    <row r="5" spans="1:7" s="64" customFormat="1" x14ac:dyDescent="0.25">
      <c r="A5" s="61" t="s">
        <v>11</v>
      </c>
      <c r="B5" s="62" t="s">
        <v>12</v>
      </c>
      <c r="C5" s="61" t="s">
        <v>161</v>
      </c>
      <c r="D5" s="63" t="s">
        <v>13</v>
      </c>
      <c r="E5" s="61">
        <v>1</v>
      </c>
      <c r="F5" s="63" t="s">
        <v>10</v>
      </c>
      <c r="G5" s="61">
        <v>3</v>
      </c>
    </row>
    <row r="6" spans="1:7" s="64" customFormat="1" x14ac:dyDescent="0.25">
      <c r="A6" s="61" t="s">
        <v>14</v>
      </c>
      <c r="B6" s="62" t="s">
        <v>15</v>
      </c>
      <c r="C6" s="61" t="s">
        <v>161</v>
      </c>
      <c r="D6" s="63" t="s">
        <v>16</v>
      </c>
      <c r="E6" s="61">
        <v>1</v>
      </c>
      <c r="F6" s="63" t="s">
        <v>10</v>
      </c>
      <c r="G6" s="61">
        <v>3</v>
      </c>
    </row>
    <row r="7" spans="1:7" s="95" customFormat="1" x14ac:dyDescent="0.25">
      <c r="A7" s="92" t="s">
        <v>17</v>
      </c>
      <c r="B7" s="93" t="s">
        <v>18</v>
      </c>
      <c r="C7" s="92" t="s">
        <v>180</v>
      </c>
      <c r="D7" s="92">
        <v>50</v>
      </c>
      <c r="E7" s="92">
        <v>1</v>
      </c>
      <c r="F7" s="94" t="s">
        <v>10</v>
      </c>
      <c r="G7" s="92">
        <v>3</v>
      </c>
    </row>
    <row r="8" spans="1:7" s="95" customFormat="1" x14ac:dyDescent="0.25">
      <c r="A8" s="92" t="s">
        <v>19</v>
      </c>
      <c r="B8" s="93" t="s">
        <v>20</v>
      </c>
      <c r="C8" s="92" t="s">
        <v>180</v>
      </c>
      <c r="D8" s="92">
        <v>12</v>
      </c>
      <c r="E8" s="92">
        <v>1</v>
      </c>
      <c r="F8" s="94" t="s">
        <v>10</v>
      </c>
      <c r="G8" s="92">
        <v>3</v>
      </c>
    </row>
    <row r="9" spans="1:7" s="64" customFormat="1" x14ac:dyDescent="0.25">
      <c r="A9" s="61" t="s">
        <v>21</v>
      </c>
      <c r="B9" s="62" t="s">
        <v>22</v>
      </c>
      <c r="C9" s="61" t="s">
        <v>161</v>
      </c>
      <c r="D9" s="61">
        <v>10</v>
      </c>
      <c r="E9" s="61">
        <v>2</v>
      </c>
      <c r="F9" s="61">
        <v>1</v>
      </c>
      <c r="G9" s="61">
        <v>3</v>
      </c>
    </row>
    <row r="10" spans="1:7" x14ac:dyDescent="0.25">
      <c r="A10" s="1" t="s">
        <v>23</v>
      </c>
      <c r="B10" s="4" t="s">
        <v>24</v>
      </c>
      <c r="C10" s="1" t="s">
        <v>9</v>
      </c>
      <c r="D10" s="1">
        <v>5</v>
      </c>
      <c r="E10" s="1">
        <v>2</v>
      </c>
      <c r="F10" s="1">
        <v>2</v>
      </c>
      <c r="G10" s="1">
        <v>2</v>
      </c>
    </row>
    <row r="11" spans="1:7" x14ac:dyDescent="0.25">
      <c r="A11" s="1" t="s">
        <v>25</v>
      </c>
      <c r="B11" s="4" t="s">
        <v>26</v>
      </c>
      <c r="C11" s="1" t="s">
        <v>27</v>
      </c>
      <c r="D11" s="5" t="s">
        <v>28</v>
      </c>
      <c r="E11" s="1">
        <v>2</v>
      </c>
      <c r="F11" s="1">
        <v>0.5</v>
      </c>
      <c r="G11" s="1">
        <v>1.3</v>
      </c>
    </row>
    <row r="12" spans="1:7" x14ac:dyDescent="0.25">
      <c r="A12" s="1" t="s">
        <v>29</v>
      </c>
      <c r="B12" s="4" t="s">
        <v>30</v>
      </c>
      <c r="C12" s="1" t="s">
        <v>9</v>
      </c>
      <c r="D12" s="1">
        <v>5</v>
      </c>
      <c r="E12" s="1">
        <v>2</v>
      </c>
      <c r="F12" s="1">
        <v>5</v>
      </c>
      <c r="G12" s="1">
        <v>3</v>
      </c>
    </row>
    <row r="13" spans="1:7" x14ac:dyDescent="0.25">
      <c r="A13" s="1" t="s">
        <v>31</v>
      </c>
      <c r="B13" s="4" t="s">
        <v>32</v>
      </c>
      <c r="C13" s="1" t="s">
        <v>9</v>
      </c>
      <c r="D13" s="5" t="s">
        <v>33</v>
      </c>
      <c r="E13" s="1">
        <v>3</v>
      </c>
      <c r="F13" s="1">
        <v>2</v>
      </c>
      <c r="G13" s="1">
        <v>2</v>
      </c>
    </row>
    <row r="14" spans="1:7" s="64" customFormat="1" x14ac:dyDescent="0.25">
      <c r="A14" s="61" t="s">
        <v>34</v>
      </c>
      <c r="B14" s="62" t="s">
        <v>35</v>
      </c>
      <c r="C14" s="61" t="s">
        <v>161</v>
      </c>
      <c r="D14" s="63" t="s">
        <v>36</v>
      </c>
      <c r="E14" s="61">
        <v>3</v>
      </c>
      <c r="F14" s="61">
        <v>2</v>
      </c>
      <c r="G14" s="61">
        <v>2</v>
      </c>
    </row>
    <row r="15" spans="1:7" s="64" customFormat="1" x14ac:dyDescent="0.25">
      <c r="A15" s="61" t="s">
        <v>37</v>
      </c>
      <c r="B15" s="62" t="s">
        <v>38</v>
      </c>
      <c r="C15" s="61" t="s">
        <v>161</v>
      </c>
      <c r="D15" s="63" t="s">
        <v>36</v>
      </c>
      <c r="E15" s="61">
        <v>3</v>
      </c>
      <c r="F15" s="61">
        <v>2</v>
      </c>
      <c r="G15" s="61">
        <v>2</v>
      </c>
    </row>
    <row r="16" spans="1:7" x14ac:dyDescent="0.25">
      <c r="A16" s="1" t="s">
        <v>39</v>
      </c>
      <c r="B16" s="4" t="s">
        <v>40</v>
      </c>
      <c r="C16" s="1" t="s">
        <v>9</v>
      </c>
      <c r="D16" s="1">
        <v>5</v>
      </c>
      <c r="E16" s="1">
        <v>4</v>
      </c>
      <c r="F16" s="1">
        <v>2</v>
      </c>
      <c r="G16" s="1">
        <v>3</v>
      </c>
    </row>
    <row r="17" spans="1:7" s="64" customFormat="1" x14ac:dyDescent="0.25">
      <c r="A17" s="61" t="s">
        <v>41</v>
      </c>
      <c r="B17" s="62" t="s">
        <v>42</v>
      </c>
      <c r="C17" s="61" t="s">
        <v>161</v>
      </c>
      <c r="D17" s="61">
        <v>5</v>
      </c>
      <c r="E17" s="61">
        <v>4</v>
      </c>
      <c r="F17" s="61">
        <v>2</v>
      </c>
      <c r="G17" s="61">
        <v>3</v>
      </c>
    </row>
    <row r="18" spans="1:7" x14ac:dyDescent="0.25">
      <c r="A18" s="1" t="s">
        <v>43</v>
      </c>
      <c r="B18" s="4" t="s">
        <v>44</v>
      </c>
      <c r="C18" s="1" t="s">
        <v>9</v>
      </c>
      <c r="D18" s="1">
        <v>1</v>
      </c>
      <c r="E18" s="1">
        <v>4</v>
      </c>
      <c r="F18" s="1">
        <v>2</v>
      </c>
      <c r="G18" s="1">
        <v>3</v>
      </c>
    </row>
    <row r="19" spans="1:7" x14ac:dyDescent="0.25">
      <c r="A19" s="1" t="s">
        <v>45</v>
      </c>
      <c r="B19" s="4" t="s">
        <v>46</v>
      </c>
      <c r="C19" s="1" t="s">
        <v>9</v>
      </c>
      <c r="D19" s="1">
        <v>1</v>
      </c>
      <c r="E19" s="1">
        <v>4</v>
      </c>
      <c r="F19" s="1">
        <v>2</v>
      </c>
      <c r="G19" s="1">
        <v>3</v>
      </c>
    </row>
    <row r="20" spans="1:7" x14ac:dyDescent="0.25">
      <c r="A20" s="1" t="s">
        <v>47</v>
      </c>
      <c r="B20" s="4" t="s">
        <v>48</v>
      </c>
      <c r="C20" s="1" t="s">
        <v>9</v>
      </c>
      <c r="D20" s="1">
        <v>1</v>
      </c>
      <c r="E20" s="1">
        <v>4</v>
      </c>
      <c r="F20" s="1">
        <v>2</v>
      </c>
      <c r="G20" s="1">
        <v>3</v>
      </c>
    </row>
    <row r="21" spans="1:7" x14ac:dyDescent="0.25">
      <c r="A21" s="1" t="s">
        <v>49</v>
      </c>
      <c r="B21" s="4" t="s">
        <v>50</v>
      </c>
      <c r="C21" s="1" t="s">
        <v>9</v>
      </c>
      <c r="D21" s="1">
        <v>0.5</v>
      </c>
      <c r="E21" s="1">
        <v>4</v>
      </c>
      <c r="F21" s="1">
        <v>2</v>
      </c>
      <c r="G21" s="1">
        <v>3</v>
      </c>
    </row>
    <row r="22" spans="1:7" x14ac:dyDescent="0.25">
      <c r="A22" s="1" t="s">
        <v>51</v>
      </c>
      <c r="B22" s="4" t="s">
        <v>52</v>
      </c>
      <c r="C22" s="1" t="s">
        <v>9</v>
      </c>
      <c r="D22" s="5" t="s">
        <v>53</v>
      </c>
      <c r="E22" s="1">
        <v>4</v>
      </c>
      <c r="F22" s="1">
        <v>2</v>
      </c>
      <c r="G22" s="1">
        <v>3</v>
      </c>
    </row>
    <row r="23" spans="1:7" x14ac:dyDescent="0.25">
      <c r="A23" s="1" t="s">
        <v>54</v>
      </c>
      <c r="B23" s="4" t="s">
        <v>55</v>
      </c>
      <c r="C23" s="1" t="s">
        <v>9</v>
      </c>
      <c r="D23" s="5" t="s">
        <v>56</v>
      </c>
      <c r="E23" s="1">
        <v>4</v>
      </c>
      <c r="F23" s="1">
        <v>2</v>
      </c>
      <c r="G23" s="1">
        <v>3</v>
      </c>
    </row>
    <row r="24" spans="1:7" x14ac:dyDescent="0.25">
      <c r="A24" s="1" t="s">
        <v>57</v>
      </c>
      <c r="B24" s="4" t="s">
        <v>58</v>
      </c>
      <c r="C24" s="1" t="s">
        <v>9</v>
      </c>
      <c r="D24" s="5" t="s">
        <v>59</v>
      </c>
      <c r="E24" s="1">
        <v>4</v>
      </c>
      <c r="F24" s="1">
        <v>2</v>
      </c>
      <c r="G24" s="1">
        <v>3</v>
      </c>
    </row>
    <row r="25" spans="1:7" x14ac:dyDescent="0.25">
      <c r="A25" s="1" t="s">
        <v>60</v>
      </c>
      <c r="B25" s="4" t="s">
        <v>61</v>
      </c>
      <c r="C25" s="1" t="s">
        <v>9</v>
      </c>
      <c r="D25" s="1">
        <v>0.25</v>
      </c>
      <c r="E25" s="1">
        <v>4</v>
      </c>
      <c r="F25" s="1">
        <v>2</v>
      </c>
      <c r="G25" s="1">
        <v>3</v>
      </c>
    </row>
    <row r="26" spans="1:7" x14ac:dyDescent="0.25">
      <c r="A26" s="1" t="s">
        <v>62</v>
      </c>
      <c r="B26" s="4" t="s">
        <v>63</v>
      </c>
      <c r="C26" s="1" t="s">
        <v>9</v>
      </c>
      <c r="D26" s="5" t="s">
        <v>53</v>
      </c>
      <c r="E26" s="1">
        <v>4</v>
      </c>
      <c r="F26" s="1">
        <v>2</v>
      </c>
      <c r="G26" s="1">
        <v>3</v>
      </c>
    </row>
    <row r="27" spans="1:7" x14ac:dyDescent="0.25">
      <c r="A27" s="1" t="s">
        <v>64</v>
      </c>
      <c r="B27" s="4" t="s">
        <v>65</v>
      </c>
      <c r="C27" s="1" t="s">
        <v>9</v>
      </c>
      <c r="D27" s="1">
        <v>5.0000000000000001E-3</v>
      </c>
      <c r="E27" s="1">
        <v>4</v>
      </c>
      <c r="F27" s="1">
        <v>2</v>
      </c>
      <c r="G27" s="1">
        <v>3</v>
      </c>
    </row>
    <row r="28" spans="1:7" ht="24" x14ac:dyDescent="0.25">
      <c r="A28" s="409" t="s">
        <v>66</v>
      </c>
      <c r="B28" s="410" t="s">
        <v>67</v>
      </c>
      <c r="C28" s="409" t="s">
        <v>68</v>
      </c>
      <c r="D28" s="403" t="s">
        <v>69</v>
      </c>
      <c r="E28" s="400"/>
      <c r="F28" s="1" t="s">
        <v>70</v>
      </c>
      <c r="G28" s="22" t="s">
        <v>79</v>
      </c>
    </row>
    <row r="29" spans="1:7" s="64" customFormat="1" ht="41.25" customHeight="1" x14ac:dyDescent="0.25">
      <c r="A29" s="409"/>
      <c r="B29" s="410"/>
      <c r="C29" s="409"/>
      <c r="D29" s="403"/>
      <c r="E29" s="400"/>
      <c r="F29" s="61" t="s">
        <v>152</v>
      </c>
      <c r="G29" s="65"/>
    </row>
    <row r="30" spans="1:7" ht="24" x14ac:dyDescent="0.25">
      <c r="A30" s="409"/>
      <c r="B30" s="410"/>
      <c r="C30" s="409"/>
      <c r="D30" s="403"/>
      <c r="E30" s="400"/>
      <c r="F30" s="1" t="s">
        <v>153</v>
      </c>
      <c r="G30" s="22"/>
    </row>
    <row r="31" spans="1:7" x14ac:dyDescent="0.25">
      <c r="A31" s="409"/>
      <c r="B31" s="410"/>
      <c r="C31" s="409"/>
      <c r="D31" s="403"/>
      <c r="E31" s="400"/>
      <c r="F31" s="1" t="s">
        <v>154</v>
      </c>
      <c r="G31" s="22"/>
    </row>
    <row r="32" spans="1:7" x14ac:dyDescent="0.25">
      <c r="A32" s="400" t="s">
        <v>80</v>
      </c>
      <c r="B32" s="402" t="s">
        <v>81</v>
      </c>
      <c r="C32" s="400" t="s">
        <v>82</v>
      </c>
      <c r="D32" s="403" t="s">
        <v>83</v>
      </c>
      <c r="E32" s="400" t="s">
        <v>27</v>
      </c>
      <c r="F32" s="1" t="s">
        <v>84</v>
      </c>
      <c r="G32" s="400" t="s">
        <v>91</v>
      </c>
    </row>
    <row r="33" spans="1:7" x14ac:dyDescent="0.25">
      <c r="A33" s="400"/>
      <c r="B33" s="402"/>
      <c r="C33" s="400"/>
      <c r="D33" s="403"/>
      <c r="E33" s="400"/>
      <c r="F33" s="1" t="s">
        <v>85</v>
      </c>
      <c r="G33" s="400"/>
    </row>
    <row r="34" spans="1:7" x14ac:dyDescent="0.25">
      <c r="A34" s="400"/>
      <c r="B34" s="402"/>
      <c r="C34" s="400"/>
      <c r="D34" s="403"/>
      <c r="E34" s="400"/>
      <c r="F34" s="1" t="s">
        <v>86</v>
      </c>
      <c r="G34" s="400"/>
    </row>
    <row r="35" spans="1:7" x14ac:dyDescent="0.25">
      <c r="A35" s="400"/>
      <c r="B35" s="402"/>
      <c r="C35" s="400"/>
      <c r="D35" s="403"/>
      <c r="E35" s="400"/>
      <c r="F35" s="1" t="s">
        <v>87</v>
      </c>
      <c r="G35" s="400"/>
    </row>
    <row r="36" spans="1:7" x14ac:dyDescent="0.25">
      <c r="A36" s="400"/>
      <c r="B36" s="402"/>
      <c r="C36" s="400"/>
      <c r="D36" s="403"/>
      <c r="E36" s="400"/>
      <c r="F36" s="1" t="s">
        <v>88</v>
      </c>
      <c r="G36" s="400"/>
    </row>
    <row r="37" spans="1:7" x14ac:dyDescent="0.25">
      <c r="A37" s="400"/>
      <c r="B37" s="402"/>
      <c r="C37" s="400"/>
      <c r="D37" s="403"/>
      <c r="E37" s="400"/>
      <c r="F37" s="1" t="s">
        <v>89</v>
      </c>
      <c r="G37" s="400"/>
    </row>
    <row r="38" spans="1:7" x14ac:dyDescent="0.25">
      <c r="A38" s="400"/>
      <c r="B38" s="402"/>
      <c r="C38" s="400"/>
      <c r="D38" s="403"/>
      <c r="E38" s="400"/>
      <c r="F38" s="1" t="s">
        <v>90</v>
      </c>
      <c r="G38" s="400"/>
    </row>
    <row r="39" spans="1:7" x14ac:dyDescent="0.25">
      <c r="A39" s="61" t="s">
        <v>92</v>
      </c>
      <c r="B39" s="62" t="s">
        <v>93</v>
      </c>
      <c r="C39" s="61" t="s">
        <v>161</v>
      </c>
      <c r="D39" s="63" t="s">
        <v>94</v>
      </c>
      <c r="E39" s="61" t="s">
        <v>27</v>
      </c>
      <c r="F39" s="61">
        <v>1</v>
      </c>
      <c r="G39" s="61">
        <v>3</v>
      </c>
    </row>
    <row r="40" spans="1:7" ht="72" x14ac:dyDescent="0.25">
      <c r="A40" s="1" t="s">
        <v>95</v>
      </c>
      <c r="B40" s="4" t="s">
        <v>96</v>
      </c>
      <c r="C40" s="1" t="s">
        <v>9</v>
      </c>
      <c r="D40" s="5" t="s">
        <v>97</v>
      </c>
      <c r="E40" s="1" t="s">
        <v>27</v>
      </c>
      <c r="F40" s="1">
        <v>1</v>
      </c>
      <c r="G40" s="1">
        <v>2</v>
      </c>
    </row>
    <row r="41" spans="1:7" x14ac:dyDescent="0.25">
      <c r="A41" s="1" t="s">
        <v>98</v>
      </c>
      <c r="B41" s="4" t="s">
        <v>99</v>
      </c>
      <c r="C41" s="1" t="s">
        <v>9</v>
      </c>
      <c r="D41" s="1">
        <v>10</v>
      </c>
      <c r="E41" s="1">
        <v>5</v>
      </c>
      <c r="F41" s="1">
        <v>0.6</v>
      </c>
      <c r="G41" s="1">
        <v>3</v>
      </c>
    </row>
    <row r="42" spans="1:7" x14ac:dyDescent="0.25">
      <c r="A42" s="61" t="s">
        <v>100</v>
      </c>
      <c r="B42" s="62" t="s">
        <v>101</v>
      </c>
      <c r="C42" s="61" t="s">
        <v>161</v>
      </c>
      <c r="D42" s="61">
        <v>10</v>
      </c>
      <c r="E42" s="61">
        <v>5</v>
      </c>
      <c r="F42" s="61">
        <v>0.6</v>
      </c>
      <c r="G42" s="61">
        <v>3</v>
      </c>
    </row>
    <row r="43" spans="1:7" ht="41.45" customHeight="1" x14ac:dyDescent="0.25">
      <c r="A43" s="400" t="s">
        <v>102</v>
      </c>
      <c r="B43" s="400"/>
      <c r="C43" s="400"/>
      <c r="D43" s="400"/>
      <c r="E43" s="400"/>
      <c r="F43" s="400"/>
      <c r="G43" s="400"/>
    </row>
    <row r="44" spans="1:7" hidden="1" outlineLevel="1" x14ac:dyDescent="0.25">
      <c r="A44" s="1" t="s">
        <v>103</v>
      </c>
      <c r="B44" s="4" t="s">
        <v>8</v>
      </c>
      <c r="C44" s="1" t="s">
        <v>104</v>
      </c>
      <c r="D44" s="1">
        <v>300</v>
      </c>
      <c r="E44" s="1">
        <v>1</v>
      </c>
      <c r="F44" s="5" t="s">
        <v>10</v>
      </c>
      <c r="G44" s="1">
        <v>3</v>
      </c>
    </row>
    <row r="45" spans="1:7" hidden="1" outlineLevel="1" x14ac:dyDescent="0.25">
      <c r="A45" s="1" t="s">
        <v>105</v>
      </c>
      <c r="B45" s="4" t="s">
        <v>12</v>
      </c>
      <c r="C45" s="1" t="s">
        <v>104</v>
      </c>
      <c r="D45" s="1">
        <v>30</v>
      </c>
      <c r="E45" s="1">
        <v>1</v>
      </c>
      <c r="F45" s="5" t="s">
        <v>10</v>
      </c>
      <c r="G45" s="1">
        <v>3</v>
      </c>
    </row>
    <row r="46" spans="1:7" hidden="1" outlineLevel="1" x14ac:dyDescent="0.25">
      <c r="A46" s="1" t="s">
        <v>106</v>
      </c>
      <c r="B46" s="4" t="s">
        <v>107</v>
      </c>
      <c r="C46" s="1" t="s">
        <v>104</v>
      </c>
      <c r="D46" s="1">
        <v>2</v>
      </c>
      <c r="E46" s="1">
        <v>1</v>
      </c>
      <c r="F46" s="5" t="s">
        <v>10</v>
      </c>
      <c r="G46" s="1">
        <v>3</v>
      </c>
    </row>
    <row r="47" spans="1:7" hidden="1" outlineLevel="1" x14ac:dyDescent="0.25">
      <c r="A47" s="1" t="s">
        <v>108</v>
      </c>
      <c r="B47" s="4" t="s">
        <v>22</v>
      </c>
      <c r="C47" s="1" t="s">
        <v>104</v>
      </c>
      <c r="D47" s="1">
        <v>8</v>
      </c>
      <c r="E47" s="1">
        <v>2</v>
      </c>
      <c r="F47" s="1">
        <v>1</v>
      </c>
      <c r="G47" s="1">
        <v>3</v>
      </c>
    </row>
    <row r="48" spans="1:7" hidden="1" outlineLevel="1" x14ac:dyDescent="0.25">
      <c r="A48" s="1" t="s">
        <v>109</v>
      </c>
      <c r="B48" s="4" t="s">
        <v>110</v>
      </c>
      <c r="C48" s="1" t="s">
        <v>104</v>
      </c>
      <c r="D48" s="5" t="s">
        <v>33</v>
      </c>
      <c r="E48" s="1">
        <v>3</v>
      </c>
      <c r="F48" s="1">
        <v>2</v>
      </c>
      <c r="G48" s="1">
        <v>2</v>
      </c>
    </row>
    <row r="49" spans="1:7" hidden="1" outlineLevel="1" x14ac:dyDescent="0.25">
      <c r="A49" s="1" t="s">
        <v>111</v>
      </c>
      <c r="B49" s="4" t="s">
        <v>35</v>
      </c>
      <c r="C49" s="1" t="s">
        <v>104</v>
      </c>
      <c r="D49" s="5" t="s">
        <v>112</v>
      </c>
      <c r="E49" s="1">
        <v>3</v>
      </c>
      <c r="F49" s="1">
        <v>2</v>
      </c>
      <c r="G49" s="1">
        <v>2</v>
      </c>
    </row>
    <row r="50" spans="1:7" hidden="1" outlineLevel="1" x14ac:dyDescent="0.25">
      <c r="A50" s="1" t="s">
        <v>113</v>
      </c>
      <c r="B50" s="4" t="s">
        <v>38</v>
      </c>
      <c r="C50" s="1" t="s">
        <v>104</v>
      </c>
      <c r="D50" s="5" t="s">
        <v>36</v>
      </c>
      <c r="E50" s="1">
        <v>3</v>
      </c>
      <c r="F50" s="1">
        <v>2</v>
      </c>
      <c r="G50" s="1">
        <v>2</v>
      </c>
    </row>
    <row r="51" spans="1:7" ht="24" hidden="1" outlineLevel="1" x14ac:dyDescent="0.25">
      <c r="A51" s="400" t="s">
        <v>114</v>
      </c>
      <c r="B51" s="402" t="s">
        <v>67</v>
      </c>
      <c r="C51" s="400" t="s">
        <v>68</v>
      </c>
      <c r="D51" s="403" t="s">
        <v>69</v>
      </c>
      <c r="E51" s="400" t="s">
        <v>27</v>
      </c>
      <c r="F51" s="1" t="s">
        <v>70</v>
      </c>
      <c r="G51" s="400" t="s">
        <v>79</v>
      </c>
    </row>
    <row r="52" spans="1:7" hidden="1" outlineLevel="1" x14ac:dyDescent="0.25">
      <c r="A52" s="400"/>
      <c r="B52" s="402"/>
      <c r="C52" s="400"/>
      <c r="D52" s="403"/>
      <c r="E52" s="400"/>
      <c r="F52" s="1" t="s">
        <v>71</v>
      </c>
      <c r="G52" s="400"/>
    </row>
    <row r="53" spans="1:7" hidden="1" outlineLevel="1" x14ac:dyDescent="0.25">
      <c r="A53" s="400"/>
      <c r="B53" s="402"/>
      <c r="C53" s="400"/>
      <c r="D53" s="403"/>
      <c r="E53" s="400"/>
      <c r="F53" s="1" t="s">
        <v>72</v>
      </c>
      <c r="G53" s="400"/>
    </row>
    <row r="54" spans="1:7" hidden="1" outlineLevel="1" x14ac:dyDescent="0.25">
      <c r="A54" s="400"/>
      <c r="B54" s="402"/>
      <c r="C54" s="400"/>
      <c r="D54" s="403"/>
      <c r="E54" s="400"/>
      <c r="F54" s="1" t="s">
        <v>73</v>
      </c>
      <c r="G54" s="400"/>
    </row>
    <row r="55" spans="1:7" hidden="1" outlineLevel="1" x14ac:dyDescent="0.25">
      <c r="A55" s="400"/>
      <c r="B55" s="402"/>
      <c r="C55" s="400"/>
      <c r="D55" s="403"/>
      <c r="E55" s="400"/>
      <c r="F55" s="1" t="s">
        <v>74</v>
      </c>
      <c r="G55" s="400"/>
    </row>
    <row r="56" spans="1:7" hidden="1" outlineLevel="1" x14ac:dyDescent="0.25">
      <c r="A56" s="400"/>
      <c r="B56" s="402"/>
      <c r="C56" s="400"/>
      <c r="D56" s="403"/>
      <c r="E56" s="400"/>
      <c r="F56" s="1" t="s">
        <v>75</v>
      </c>
      <c r="G56" s="400"/>
    </row>
    <row r="57" spans="1:7" hidden="1" outlineLevel="1" x14ac:dyDescent="0.25">
      <c r="A57" s="400"/>
      <c r="B57" s="402"/>
      <c r="C57" s="400"/>
      <c r="D57" s="403"/>
      <c r="E57" s="400"/>
      <c r="F57" s="1" t="s">
        <v>76</v>
      </c>
      <c r="G57" s="400"/>
    </row>
    <row r="58" spans="1:7" hidden="1" outlineLevel="1" x14ac:dyDescent="0.25">
      <c r="A58" s="400"/>
      <c r="B58" s="402"/>
      <c r="C58" s="400"/>
      <c r="D58" s="403"/>
      <c r="E58" s="400"/>
      <c r="F58" s="1" t="s">
        <v>77</v>
      </c>
      <c r="G58" s="400"/>
    </row>
    <row r="59" spans="1:7" hidden="1" outlineLevel="1" x14ac:dyDescent="0.25">
      <c r="A59" s="400"/>
      <c r="B59" s="402"/>
      <c r="C59" s="400"/>
      <c r="D59" s="403"/>
      <c r="E59" s="400"/>
      <c r="F59" s="1" t="s">
        <v>75</v>
      </c>
      <c r="G59" s="400"/>
    </row>
    <row r="60" spans="1:7" hidden="1" outlineLevel="1" x14ac:dyDescent="0.25">
      <c r="A60" s="400"/>
      <c r="B60" s="402"/>
      <c r="C60" s="400"/>
      <c r="D60" s="403"/>
      <c r="E60" s="400"/>
      <c r="F60" s="1" t="s">
        <v>78</v>
      </c>
      <c r="G60" s="400"/>
    </row>
    <row r="61" spans="1:7" hidden="1" outlineLevel="1" x14ac:dyDescent="0.25">
      <c r="A61" s="400" t="s">
        <v>115</v>
      </c>
      <c r="B61" s="402" t="s">
        <v>81</v>
      </c>
      <c r="C61" s="400" t="s">
        <v>82</v>
      </c>
      <c r="D61" s="403" t="s">
        <v>83</v>
      </c>
      <c r="E61" s="400" t="s">
        <v>27</v>
      </c>
      <c r="F61" s="1" t="s">
        <v>84</v>
      </c>
      <c r="G61" s="400" t="s">
        <v>91</v>
      </c>
    </row>
    <row r="62" spans="1:7" hidden="1" outlineLevel="1" x14ac:dyDescent="0.25">
      <c r="A62" s="400"/>
      <c r="B62" s="402"/>
      <c r="C62" s="400"/>
      <c r="D62" s="403"/>
      <c r="E62" s="400"/>
      <c r="F62" s="1" t="s">
        <v>85</v>
      </c>
      <c r="G62" s="400"/>
    </row>
    <row r="63" spans="1:7" hidden="1" outlineLevel="1" x14ac:dyDescent="0.25">
      <c r="A63" s="400"/>
      <c r="B63" s="402"/>
      <c r="C63" s="400"/>
      <c r="D63" s="403"/>
      <c r="E63" s="400"/>
      <c r="F63" s="1" t="s">
        <v>86</v>
      </c>
      <c r="G63" s="400"/>
    </row>
    <row r="64" spans="1:7" hidden="1" outlineLevel="1" x14ac:dyDescent="0.25">
      <c r="A64" s="400"/>
      <c r="B64" s="402"/>
      <c r="C64" s="400"/>
      <c r="D64" s="403"/>
      <c r="E64" s="400"/>
      <c r="F64" s="1" t="s">
        <v>87</v>
      </c>
      <c r="G64" s="400"/>
    </row>
    <row r="65" spans="1:7" hidden="1" outlineLevel="1" x14ac:dyDescent="0.25">
      <c r="A65" s="400"/>
      <c r="B65" s="402"/>
      <c r="C65" s="400"/>
      <c r="D65" s="403"/>
      <c r="E65" s="400"/>
      <c r="F65" s="1" t="s">
        <v>88</v>
      </c>
      <c r="G65" s="400"/>
    </row>
    <row r="66" spans="1:7" hidden="1" outlineLevel="1" x14ac:dyDescent="0.25">
      <c r="A66" s="400"/>
      <c r="B66" s="402"/>
      <c r="C66" s="400"/>
      <c r="D66" s="403"/>
      <c r="E66" s="400"/>
      <c r="F66" s="1" t="s">
        <v>89</v>
      </c>
      <c r="G66" s="400"/>
    </row>
    <row r="67" spans="1:7" ht="15.75" hidden="1" outlineLevel="1" thickBot="1" x14ac:dyDescent="0.3">
      <c r="A67" s="401"/>
      <c r="B67" s="404"/>
      <c r="C67" s="401"/>
      <c r="D67" s="405"/>
      <c r="E67" s="401"/>
      <c r="F67" s="6" t="s">
        <v>90</v>
      </c>
      <c r="G67" s="401"/>
    </row>
    <row r="68" spans="1:7" collapsed="1" x14ac:dyDescent="0.25">
      <c r="A68" s="7"/>
    </row>
    <row r="69" spans="1:7" x14ac:dyDescent="0.25">
      <c r="A69" s="399" t="s">
        <v>123</v>
      </c>
      <c r="B69" s="399"/>
      <c r="C69" s="399"/>
      <c r="D69" s="399"/>
      <c r="E69" s="399"/>
      <c r="F69" s="399"/>
      <c r="G69" s="399"/>
    </row>
    <row r="70" spans="1:7" s="8" customFormat="1" ht="129.6" customHeight="1" outlineLevel="1" x14ac:dyDescent="0.25">
      <c r="A70" s="399" t="s">
        <v>116</v>
      </c>
      <c r="B70" s="399"/>
      <c r="C70" s="399"/>
      <c r="D70" s="399"/>
      <c r="E70" s="399"/>
      <c r="F70" s="399"/>
      <c r="G70" s="399"/>
    </row>
    <row r="71" spans="1:7" ht="36" customHeight="1" outlineLevel="1" x14ac:dyDescent="0.25">
      <c r="A71" s="399" t="s">
        <v>117</v>
      </c>
      <c r="B71" s="399"/>
      <c r="C71" s="399"/>
      <c r="D71" s="399"/>
      <c r="E71" s="399"/>
      <c r="F71" s="399"/>
      <c r="G71" s="399"/>
    </row>
    <row r="72" spans="1:7" outlineLevel="1" x14ac:dyDescent="0.25">
      <c r="A72" s="399" t="s">
        <v>118</v>
      </c>
      <c r="B72" s="399"/>
      <c r="C72" s="399"/>
      <c r="D72" s="399"/>
      <c r="E72" s="399"/>
      <c r="F72" s="399"/>
      <c r="G72" s="399"/>
    </row>
    <row r="73" spans="1:7" outlineLevel="1" x14ac:dyDescent="0.25">
      <c r="A73" s="399" t="s">
        <v>119</v>
      </c>
      <c r="B73" s="399"/>
      <c r="C73" s="399"/>
      <c r="D73" s="399"/>
      <c r="E73" s="399"/>
      <c r="F73" s="399"/>
      <c r="G73" s="399"/>
    </row>
    <row r="74" spans="1:7" outlineLevel="1" x14ac:dyDescent="0.25">
      <c r="A74" s="399" t="s">
        <v>120</v>
      </c>
      <c r="B74" s="399"/>
      <c r="C74" s="399"/>
      <c r="D74" s="399"/>
      <c r="E74" s="399"/>
      <c r="F74" s="399"/>
      <c r="G74" s="399"/>
    </row>
    <row r="75" spans="1:7" outlineLevel="1" x14ac:dyDescent="0.25">
      <c r="A75" s="399" t="s">
        <v>121</v>
      </c>
      <c r="B75" s="399"/>
      <c r="C75" s="399"/>
      <c r="D75" s="399"/>
      <c r="E75" s="399"/>
      <c r="F75" s="399"/>
      <c r="G75" s="399"/>
    </row>
    <row r="76" spans="1:7" outlineLevel="1" x14ac:dyDescent="0.25">
      <c r="A76" s="399" t="s">
        <v>122</v>
      </c>
      <c r="B76" s="399"/>
      <c r="C76" s="399"/>
      <c r="D76" s="399"/>
      <c r="E76" s="399"/>
      <c r="F76" s="399"/>
      <c r="G76" s="399"/>
    </row>
    <row r="77" spans="1:7" x14ac:dyDescent="0.25">
      <c r="A77" s="7"/>
    </row>
    <row r="79" spans="1:7" x14ac:dyDescent="0.25">
      <c r="B79" t="s">
        <v>181</v>
      </c>
    </row>
    <row r="80" spans="1:7" x14ac:dyDescent="0.25">
      <c r="B80" t="s">
        <v>182</v>
      </c>
    </row>
    <row r="81" spans="2:2" x14ac:dyDescent="0.25">
      <c r="B81" t="s">
        <v>183</v>
      </c>
    </row>
  </sheetData>
  <mergeCells count="34">
    <mergeCell ref="A69:G69"/>
    <mergeCell ref="G32:G38"/>
    <mergeCell ref="A2:B2"/>
    <mergeCell ref="A3:G3"/>
    <mergeCell ref="A28:A31"/>
    <mergeCell ref="B28:B31"/>
    <mergeCell ref="C28:C31"/>
    <mergeCell ref="D28:D31"/>
    <mergeCell ref="E28:E31"/>
    <mergeCell ref="A32:A38"/>
    <mergeCell ref="B32:B38"/>
    <mergeCell ref="C32:C38"/>
    <mergeCell ref="D32:D38"/>
    <mergeCell ref="E32:E38"/>
    <mergeCell ref="A43:G43"/>
    <mergeCell ref="G51:G60"/>
    <mergeCell ref="G61:G67"/>
    <mergeCell ref="A51:A60"/>
    <mergeCell ref="B51:B60"/>
    <mergeCell ref="C51:C60"/>
    <mergeCell ref="D51:D60"/>
    <mergeCell ref="E51:E60"/>
    <mergeCell ref="A61:A67"/>
    <mergeCell ref="B61:B67"/>
    <mergeCell ref="C61:C67"/>
    <mergeCell ref="D61:D67"/>
    <mergeCell ref="E61:E67"/>
    <mergeCell ref="A76:G76"/>
    <mergeCell ref="A72:G72"/>
    <mergeCell ref="A73:G73"/>
    <mergeCell ref="A70:G70"/>
    <mergeCell ref="A71:G71"/>
    <mergeCell ref="A74:G74"/>
    <mergeCell ref="A75:G75"/>
  </mergeCells>
  <hyperlinks>
    <hyperlink ref="F4" r:id="rId1" location="dst611" display="http://www.consultant.ru/document/cons_doc_LAW_353683/d4c6cb4e5630ac0fbc8c7ff7aba49e22c1cca718/ - dst611"/>
    <hyperlink ref="D5" r:id="rId2" location="dst607" display="http://www.consultant.ru/document/cons_doc_LAW_353683/d4c6cb4e5630ac0fbc8c7ff7aba49e22c1cca718/ - dst607"/>
    <hyperlink ref="F5" r:id="rId3" location="dst611" display="http://www.consultant.ru/document/cons_doc_LAW_353683/d4c6cb4e5630ac0fbc8c7ff7aba49e22c1cca718/ - dst611"/>
    <hyperlink ref="D6" r:id="rId4" location="dst607" display="http://www.consultant.ru/document/cons_doc_LAW_353683/d4c6cb4e5630ac0fbc8c7ff7aba49e22c1cca718/ - dst607"/>
    <hyperlink ref="F6" r:id="rId5" location="dst611" display="http://www.consultant.ru/document/cons_doc_LAW_353683/d4c6cb4e5630ac0fbc8c7ff7aba49e22c1cca718/ - dst611"/>
    <hyperlink ref="F7" r:id="rId6" location="dst611" display="http://www.consultant.ru/document/cons_doc_LAW_353683/d4c6cb4e5630ac0fbc8c7ff7aba49e22c1cca718/ - dst611"/>
    <hyperlink ref="F8" r:id="rId7" location="dst611" display="http://www.consultant.ru/document/cons_doc_LAW_353683/d4c6cb4e5630ac0fbc8c7ff7aba49e22c1cca718/ - dst611"/>
    <hyperlink ref="D11" r:id="rId8" location="dst608" display="http://www.consultant.ru/document/cons_doc_LAW_353683/d4c6cb4e5630ac0fbc8c7ff7aba49e22c1cca718/ - dst608"/>
    <hyperlink ref="D13" r:id="rId9" location="dst609" display="http://www.consultant.ru/document/cons_doc_LAW_353683/d4c6cb4e5630ac0fbc8c7ff7aba49e22c1cca718/ - dst609"/>
    <hyperlink ref="D14" r:id="rId10" location="dst609" display="http://www.consultant.ru/document/cons_doc_LAW_353683/d4c6cb4e5630ac0fbc8c7ff7aba49e22c1cca718/ - dst609"/>
    <hyperlink ref="D15" r:id="rId11" location="dst609" display="http://www.consultant.ru/document/cons_doc_LAW_353683/d4c6cb4e5630ac0fbc8c7ff7aba49e22c1cca718/ - dst609"/>
    <hyperlink ref="D22" r:id="rId12" location="dst610" display="http://www.consultant.ru/document/cons_doc_LAW_353683/d4c6cb4e5630ac0fbc8c7ff7aba49e22c1cca718/ - dst610"/>
    <hyperlink ref="D23" r:id="rId13" location="dst610" display="http://www.consultant.ru/document/cons_doc_LAW_353683/d4c6cb4e5630ac0fbc8c7ff7aba49e22c1cca718/ - dst610"/>
    <hyperlink ref="D24" r:id="rId14" location="dst610" display="http://www.consultant.ru/document/cons_doc_LAW_353683/d4c6cb4e5630ac0fbc8c7ff7aba49e22c1cca718/ - dst610"/>
    <hyperlink ref="D26" r:id="rId15" location="dst610" display="http://www.consultant.ru/document/cons_doc_LAW_353683/d4c6cb4e5630ac0fbc8c7ff7aba49e22c1cca718/ - dst610"/>
    <hyperlink ref="D28" r:id="rId16" location="dst609" display="http://www.consultant.ru/document/cons_doc_LAW_353683/d4c6cb4e5630ac0fbc8c7ff7aba49e22c1cca718/ - dst609"/>
    <hyperlink ref="D32" r:id="rId17" location="dst609" display="http://www.consultant.ru/document/cons_doc_LAW_353683/d4c6cb4e5630ac0fbc8c7ff7aba49e22c1cca718/ - dst609"/>
    <hyperlink ref="D39" r:id="rId18" location="dst609" display="http://www.consultant.ru/document/cons_doc_LAW_353683/d4c6cb4e5630ac0fbc8c7ff7aba49e22c1cca718/ - dst609"/>
    <hyperlink ref="D40" r:id="rId19" location="dst609" display="http://www.consultant.ru/document/cons_doc_LAW_353683/d4c6cb4e5630ac0fbc8c7ff7aba49e22c1cca718/ - dst609"/>
    <hyperlink ref="F44" r:id="rId20" location="dst611" display="http://www.consultant.ru/document/cons_doc_LAW_353683/d4c6cb4e5630ac0fbc8c7ff7aba49e22c1cca718/ - dst611"/>
    <hyperlink ref="F45" r:id="rId21" location="dst611" display="http://www.consultant.ru/document/cons_doc_LAW_353683/d4c6cb4e5630ac0fbc8c7ff7aba49e22c1cca718/ - dst611"/>
    <hyperlink ref="F46" r:id="rId22" location="dst611" display="http://www.consultant.ru/document/cons_doc_LAW_353683/d4c6cb4e5630ac0fbc8c7ff7aba49e22c1cca718/ - dst611"/>
    <hyperlink ref="D48" r:id="rId23" location="dst609" display="http://www.consultant.ru/document/cons_doc_LAW_353683/d4c6cb4e5630ac0fbc8c7ff7aba49e22c1cca718/ - dst609"/>
    <hyperlink ref="D49" r:id="rId24" location="dst609" display="http://www.consultant.ru/document/cons_doc_LAW_353683/d4c6cb4e5630ac0fbc8c7ff7aba49e22c1cca718/ - dst609"/>
    <hyperlink ref="D50" r:id="rId25" location="dst609" display="http://www.consultant.ru/document/cons_doc_LAW_353683/d4c6cb4e5630ac0fbc8c7ff7aba49e22c1cca718/ - dst609"/>
    <hyperlink ref="D51" r:id="rId26" location="dst609" display="http://www.consultant.ru/document/cons_doc_LAW_353683/d4c6cb4e5630ac0fbc8c7ff7aba49e22c1cca718/ - dst609"/>
    <hyperlink ref="D61" r:id="rId27" location="dst609" display="http://www.consultant.ru/document/cons_doc_LAW_353683/d4c6cb4e5630ac0fbc8c7ff7aba49e22c1cca718/ - dst609"/>
  </hyperlinks>
  <pageMargins left="0.7" right="0.7" top="0.75" bottom="0.75" header="0.3" footer="0.3"/>
  <pageSetup paperSize="9" orientation="portrait" r:id="rId28"/>
  <drawing r:id="rId2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workbookViewId="0">
      <selection activeCell="O22" sqref="O22"/>
    </sheetView>
  </sheetViews>
  <sheetFormatPr defaultRowHeight="15" x14ac:dyDescent="0.25"/>
  <cols>
    <col min="2" max="2" width="16.5703125" customWidth="1"/>
    <col min="5" max="5" width="16.2851562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229</v>
      </c>
      <c r="R2" t="s">
        <v>240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/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30</v>
      </c>
      <c r="G8" s="135" t="s">
        <v>167</v>
      </c>
      <c r="H8" s="136">
        <v>3.7999999999999999E-2</v>
      </c>
      <c r="I8" s="133">
        <f>F8*H8</f>
        <v>1.1399999999999999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5.3</v>
      </c>
      <c r="G9" s="135">
        <v>1.43</v>
      </c>
      <c r="H9" s="135"/>
      <c r="I9" s="133">
        <f>F9*G9</f>
        <v>7.5789999999999997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2.2999999999999998</v>
      </c>
      <c r="G10" s="133" t="s">
        <v>167</v>
      </c>
      <c r="H10" s="133"/>
      <c r="I10" s="133">
        <f>F10</f>
        <v>2.2999999999999998</v>
      </c>
      <c r="J10" s="25">
        <f t="shared" si="0"/>
        <v>1.0899999999999999</v>
      </c>
      <c r="K10" s="150">
        <v>1</v>
      </c>
      <c r="L10" s="26">
        <f t="shared" si="1"/>
        <v>1.0899999999999999E-6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0.95252372820000009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51.4</v>
      </c>
      <c r="G11" s="133" t="s">
        <v>167</v>
      </c>
      <c r="H11" s="133"/>
      <c r="I11" s="133">
        <f t="shared" ref="I11:I18" si="3">F11</f>
        <v>51.4</v>
      </c>
      <c r="J11" s="25">
        <f t="shared" si="0"/>
        <v>30.08</v>
      </c>
      <c r="K11" s="150">
        <v>1</v>
      </c>
      <c r="L11" s="26">
        <f t="shared" si="1"/>
        <v>3.0079999999999997E-5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1.0720512000000001E-2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63.6</v>
      </c>
      <c r="G12" s="133" t="s">
        <v>167</v>
      </c>
      <c r="H12" s="133"/>
      <c r="I12" s="133">
        <f t="shared" si="3"/>
        <v>63.6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1.28</v>
      </c>
      <c r="G13" s="133" t="s">
        <v>167</v>
      </c>
      <c r="H13" s="133"/>
      <c r="I13" s="133">
        <f t="shared" si="3"/>
        <v>1.28</v>
      </c>
      <c r="J13" s="25">
        <f t="shared" si="0"/>
        <v>0.54</v>
      </c>
      <c r="K13" s="150">
        <v>1</v>
      </c>
      <c r="L13" s="26">
        <f t="shared" si="1"/>
        <v>5.4000000000000002E-7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0.19087786080000002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0.11</v>
      </c>
      <c r="G14" s="133" t="s">
        <v>167</v>
      </c>
      <c r="H14" s="133"/>
      <c r="I14" s="133">
        <f t="shared" si="3"/>
        <v>0.11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15.7</v>
      </c>
      <c r="G15" s="133" t="s">
        <v>167</v>
      </c>
      <c r="H15" s="133"/>
      <c r="I15" s="133">
        <f t="shared" si="3"/>
        <v>15.7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0.12</v>
      </c>
      <c r="G17" s="133" t="s">
        <v>167</v>
      </c>
      <c r="H17" s="133"/>
      <c r="I17" s="133">
        <f t="shared" si="3"/>
        <v>0.12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277</v>
      </c>
      <c r="G18" s="10"/>
      <c r="H18" s="10"/>
      <c r="I18" s="133">
        <f t="shared" si="3"/>
        <v>277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1.154122101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/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5.3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182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2.2999999999999998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51.4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63.6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1.28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6.85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9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0.11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416" priority="2" operator="greaterThan">
      <formula>0</formula>
    </cfRule>
  </conditionalFormatting>
  <conditionalFormatting sqref="J4 J19">
    <cfRule type="cellIs" dxfId="415" priority="3" operator="greaterThan">
      <formula>0</formula>
    </cfRule>
  </conditionalFormatting>
  <conditionalFormatting sqref="J8:J18">
    <cfRule type="cellIs" dxfId="414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2" workbookViewId="0">
      <selection activeCell="A22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586</v>
      </c>
      <c r="R2" s="462" t="s">
        <v>589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590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33</v>
      </c>
      <c r="G8" s="135" t="s">
        <v>167</v>
      </c>
      <c r="H8" s="136">
        <v>3.7999999999999999E-2</v>
      </c>
      <c r="I8" s="187">
        <f>F8*H8</f>
        <v>1.254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5.4</v>
      </c>
      <c r="G9" s="135">
        <v>1.43</v>
      </c>
      <c r="H9" s="135"/>
      <c r="I9" s="187">
        <f>F9*G9</f>
        <v>7.7220000000000004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2.11</v>
      </c>
      <c r="G10" s="187" t="s">
        <v>167</v>
      </c>
      <c r="H10" s="187"/>
      <c r="I10" s="187">
        <f>F10</f>
        <v>2.11</v>
      </c>
      <c r="J10" s="25">
        <f t="shared" si="0"/>
        <v>0.89999999999999991</v>
      </c>
      <c r="K10" s="150">
        <v>1</v>
      </c>
      <c r="L10" s="26">
        <f t="shared" si="1"/>
        <v>8.9999999999999996E-7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0.78648748200000018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60.9</v>
      </c>
      <c r="G11" s="187" t="s">
        <v>167</v>
      </c>
      <c r="H11" s="187"/>
      <c r="I11" s="187">
        <f t="shared" ref="I11:I18" si="3">F11</f>
        <v>60.9</v>
      </c>
      <c r="J11" s="25">
        <f t="shared" si="0"/>
        <v>39.58</v>
      </c>
      <c r="K11" s="150">
        <v>1</v>
      </c>
      <c r="L11" s="26">
        <f t="shared" si="1"/>
        <v>3.9579999999999997E-5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1.4106311999999999E-2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70.8</v>
      </c>
      <c r="G12" s="187" t="s">
        <v>167</v>
      </c>
      <c r="H12" s="187"/>
      <c r="I12" s="187">
        <f t="shared" si="3"/>
        <v>70.8</v>
      </c>
      <c r="J12" s="25">
        <f t="shared" si="0"/>
        <v>5.5600000000000023</v>
      </c>
      <c r="K12" s="150">
        <v>1</v>
      </c>
      <c r="L12" s="26">
        <f t="shared" si="1"/>
        <v>5.5600000000000027E-6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7.9263360000000047E-4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2.08</v>
      </c>
      <c r="G13" s="187" t="s">
        <v>167</v>
      </c>
      <c r="H13" s="187"/>
      <c r="I13" s="187">
        <f t="shared" si="3"/>
        <v>2.08</v>
      </c>
      <c r="J13" s="25">
        <f t="shared" si="0"/>
        <v>1.34</v>
      </c>
      <c r="K13" s="150">
        <v>1</v>
      </c>
      <c r="L13" s="26">
        <f t="shared" si="1"/>
        <v>1.3400000000000001E-6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0.47365987680000016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0.21</v>
      </c>
      <c r="G14" s="187" t="s">
        <v>167</v>
      </c>
      <c r="H14" s="187"/>
      <c r="I14" s="187">
        <f t="shared" si="3"/>
        <v>0.21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17.3</v>
      </c>
      <c r="G15" s="187" t="s">
        <v>167</v>
      </c>
      <c r="H15" s="187"/>
      <c r="I15" s="187">
        <f t="shared" si="3"/>
        <v>17.3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0.17</v>
      </c>
      <c r="G17" s="187" t="s">
        <v>167</v>
      </c>
      <c r="H17" s="187"/>
      <c r="I17" s="187">
        <f t="shared" si="3"/>
        <v>0.17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271</v>
      </c>
      <c r="G18" s="10"/>
      <c r="H18" s="10"/>
      <c r="I18" s="187">
        <f t="shared" si="3"/>
        <v>271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1.2750463044000004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 №2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33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5.4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50.8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2.11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60.9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70.8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2.08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6.81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0.21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46" priority="1" operator="greaterThan">
      <formula>0</formula>
    </cfRule>
  </conditionalFormatting>
  <conditionalFormatting sqref="G45:G48 G27 G29:G41">
    <cfRule type="cellIs" dxfId="145" priority="2" operator="greaterThan">
      <formula>0</formula>
    </cfRule>
  </conditionalFormatting>
  <conditionalFormatting sqref="J4 J19">
    <cfRule type="cellIs" dxfId="144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B7" sqref="B7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592</v>
      </c>
      <c r="R2" s="462" t="s">
        <v>594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590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33</v>
      </c>
      <c r="G8" s="135" t="s">
        <v>167</v>
      </c>
      <c r="H8" s="136">
        <v>3.7999999999999999E-2</v>
      </c>
      <c r="I8" s="187">
        <f>F8*H8</f>
        <v>1.254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5.4</v>
      </c>
      <c r="G9" s="135">
        <v>1.43</v>
      </c>
      <c r="H9" s="135"/>
      <c r="I9" s="187">
        <f>F9*G9</f>
        <v>7.7220000000000004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2.11</v>
      </c>
      <c r="G10" s="187" t="s">
        <v>167</v>
      </c>
      <c r="H10" s="187"/>
      <c r="I10" s="187">
        <f>F10</f>
        <v>2.11</v>
      </c>
      <c r="J10" s="25">
        <f t="shared" si="0"/>
        <v>0.89999999999999991</v>
      </c>
      <c r="K10" s="150">
        <v>1</v>
      </c>
      <c r="L10" s="26">
        <f t="shared" si="1"/>
        <v>8.9999999999999996E-7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0.78648748200000018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60.9</v>
      </c>
      <c r="G11" s="187" t="s">
        <v>167</v>
      </c>
      <c r="H11" s="187"/>
      <c r="I11" s="187">
        <f t="shared" ref="I11:I18" si="3">F11</f>
        <v>60.9</v>
      </c>
      <c r="J11" s="25">
        <f t="shared" si="0"/>
        <v>39.58</v>
      </c>
      <c r="K11" s="150">
        <v>1</v>
      </c>
      <c r="L11" s="26">
        <f t="shared" si="1"/>
        <v>3.9579999999999997E-5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1.4106311999999999E-2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70.8</v>
      </c>
      <c r="G12" s="187" t="s">
        <v>167</v>
      </c>
      <c r="H12" s="187"/>
      <c r="I12" s="187">
        <f t="shared" si="3"/>
        <v>70.8</v>
      </c>
      <c r="J12" s="25">
        <f t="shared" si="0"/>
        <v>5.5600000000000023</v>
      </c>
      <c r="K12" s="150">
        <v>1</v>
      </c>
      <c r="L12" s="26">
        <f t="shared" si="1"/>
        <v>5.5600000000000027E-6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7.9263360000000047E-4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2.08</v>
      </c>
      <c r="G13" s="187" t="s">
        <v>167</v>
      </c>
      <c r="H13" s="187"/>
      <c r="I13" s="187">
        <f t="shared" si="3"/>
        <v>2.08</v>
      </c>
      <c r="J13" s="25">
        <f t="shared" si="0"/>
        <v>1.34</v>
      </c>
      <c r="K13" s="150">
        <v>1</v>
      </c>
      <c r="L13" s="26">
        <f t="shared" si="1"/>
        <v>1.3400000000000001E-6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0.47365987680000016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0.21</v>
      </c>
      <c r="G14" s="187" t="s">
        <v>167</v>
      </c>
      <c r="H14" s="187"/>
      <c r="I14" s="187">
        <f t="shared" si="3"/>
        <v>0.21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17.3</v>
      </c>
      <c r="G15" s="187" t="s">
        <v>167</v>
      </c>
      <c r="H15" s="187"/>
      <c r="I15" s="187">
        <f t="shared" si="3"/>
        <v>17.3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0.17</v>
      </c>
      <c r="G17" s="187" t="s">
        <v>167</v>
      </c>
      <c r="H17" s="187"/>
      <c r="I17" s="187">
        <f t="shared" si="3"/>
        <v>0.17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271</v>
      </c>
      <c r="G18" s="10"/>
      <c r="H18" s="10"/>
      <c r="I18" s="187">
        <f t="shared" si="3"/>
        <v>271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1.2750463044000004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 №2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33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5.4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50.8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2.11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60.9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70.8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2.08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6.81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0.21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43" priority="1" operator="greaterThan">
      <formula>0</formula>
    </cfRule>
  </conditionalFormatting>
  <conditionalFormatting sqref="G45:G48 G27 G29:G41">
    <cfRule type="cellIs" dxfId="142" priority="2" operator="greaterThan">
      <formula>0</formula>
    </cfRule>
  </conditionalFormatting>
  <conditionalFormatting sqref="J4 J19">
    <cfRule type="cellIs" dxfId="141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F51" sqref="F51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596</v>
      </c>
      <c r="R2" s="462" t="s">
        <v>611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590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30</v>
      </c>
      <c r="G8" s="135" t="s">
        <v>167</v>
      </c>
      <c r="H8" s="136">
        <v>3.7999999999999999E-2</v>
      </c>
      <c r="I8" s="187">
        <f>F8*H8</f>
        <v>1.1399999999999999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5.4</v>
      </c>
      <c r="G9" s="135">
        <v>1.43</v>
      </c>
      <c r="H9" s="135"/>
      <c r="I9" s="187">
        <f>F9*G9</f>
        <v>7.7220000000000004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2.08</v>
      </c>
      <c r="G10" s="187" t="s">
        <v>167</v>
      </c>
      <c r="H10" s="187"/>
      <c r="I10" s="187">
        <f>F10</f>
        <v>2.08</v>
      </c>
      <c r="J10" s="25">
        <f t="shared" si="0"/>
        <v>0.87000000000000011</v>
      </c>
      <c r="K10" s="150">
        <v>1</v>
      </c>
      <c r="L10" s="26">
        <f t="shared" si="1"/>
        <v>8.7000000000000014E-7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0.76027123260000029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53.6</v>
      </c>
      <c r="G11" s="187" t="s">
        <v>167</v>
      </c>
      <c r="H11" s="187"/>
      <c r="I11" s="187">
        <f t="shared" ref="I11:I18" si="3">F11</f>
        <v>53.6</v>
      </c>
      <c r="J11" s="25">
        <f t="shared" si="0"/>
        <v>32.28</v>
      </c>
      <c r="K11" s="150">
        <v>1</v>
      </c>
      <c r="L11" s="26">
        <f t="shared" si="1"/>
        <v>3.2280000000000003E-5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1.1504592000000003E-2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68.400000000000006</v>
      </c>
      <c r="G12" s="187" t="s">
        <v>167</v>
      </c>
      <c r="H12" s="187"/>
      <c r="I12" s="187">
        <f t="shared" si="3"/>
        <v>68.400000000000006</v>
      </c>
      <c r="J12" s="25">
        <f t="shared" si="0"/>
        <v>3.1600000000000108</v>
      </c>
      <c r="K12" s="150">
        <v>1</v>
      </c>
      <c r="L12" s="26">
        <f t="shared" si="1"/>
        <v>3.1600000000000108E-6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4.504896000000016E-4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1.22</v>
      </c>
      <c r="G13" s="187" t="s">
        <v>167</v>
      </c>
      <c r="H13" s="187"/>
      <c r="I13" s="187">
        <f t="shared" si="3"/>
        <v>1.22</v>
      </c>
      <c r="J13" s="25">
        <f t="shared" si="0"/>
        <v>0.48</v>
      </c>
      <c r="K13" s="150">
        <v>1</v>
      </c>
      <c r="L13" s="26">
        <f t="shared" si="1"/>
        <v>4.7999999999999996E-7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0.16966920960000004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</v>
      </c>
      <c r="G14" s="187" t="s">
        <v>167</v>
      </c>
      <c r="H14" s="187"/>
      <c r="I14" s="187">
        <f t="shared" si="3"/>
        <v>0.1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14.9</v>
      </c>
      <c r="G15" s="187" t="s">
        <v>167</v>
      </c>
      <c r="H15" s="187"/>
      <c r="I15" s="187">
        <f t="shared" si="3"/>
        <v>14.9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0.14000000000000001</v>
      </c>
      <c r="G17" s="187" t="s">
        <v>167</v>
      </c>
      <c r="H17" s="187"/>
      <c r="I17" s="187">
        <f t="shared" si="3"/>
        <v>0.14000000000000001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262</v>
      </c>
      <c r="G18" s="10"/>
      <c r="H18" s="10"/>
      <c r="I18" s="187">
        <f t="shared" si="3"/>
        <v>262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0.94189552380000041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 №2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5.4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52.3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2.08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53.6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68.400000000000006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1.22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6.87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6.3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40" priority="1" operator="greaterThan">
      <formula>0</formula>
    </cfRule>
  </conditionalFormatting>
  <conditionalFormatting sqref="G45:G48 G27 G29:G41">
    <cfRule type="cellIs" dxfId="139" priority="2" operator="greaterThan">
      <formula>0</formula>
    </cfRule>
  </conditionalFormatting>
  <conditionalFormatting sqref="J4 J19">
    <cfRule type="cellIs" dxfId="138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D38" sqref="D3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596</v>
      </c>
      <c r="R2" s="462" t="s">
        <v>606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590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36</v>
      </c>
      <c r="G8" s="135" t="s">
        <v>167</v>
      </c>
      <c r="H8" s="136">
        <v>3.7999999999999999E-2</v>
      </c>
      <c r="I8" s="187">
        <f>F8*H8</f>
        <v>1.3679999999999999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6.3</v>
      </c>
      <c r="G9" s="135">
        <v>1.43</v>
      </c>
      <c r="H9" s="135"/>
      <c r="I9" s="187">
        <f>F9*G9</f>
        <v>9.0089999999999986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1.86</v>
      </c>
      <c r="G10" s="187" t="s">
        <v>167</v>
      </c>
      <c r="H10" s="187"/>
      <c r="I10" s="187">
        <f>F10</f>
        <v>1.86</v>
      </c>
      <c r="J10" s="25">
        <f t="shared" si="0"/>
        <v>0.65000000000000013</v>
      </c>
      <c r="K10" s="150">
        <v>1</v>
      </c>
      <c r="L10" s="26">
        <f t="shared" si="1"/>
        <v>6.5000000000000013E-7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0.56801873700000016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52.9</v>
      </c>
      <c r="G11" s="187" t="s">
        <v>167</v>
      </c>
      <c r="H11" s="187"/>
      <c r="I11" s="187">
        <f t="shared" ref="I11:I18" si="3">F11</f>
        <v>52.9</v>
      </c>
      <c r="J11" s="25">
        <f t="shared" si="0"/>
        <v>31.58</v>
      </c>
      <c r="K11" s="150">
        <v>1</v>
      </c>
      <c r="L11" s="26">
        <f t="shared" si="1"/>
        <v>3.1579999999999999E-5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1.1255112000000001E-2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63.8</v>
      </c>
      <c r="G12" s="187" t="s">
        <v>167</v>
      </c>
      <c r="H12" s="187"/>
      <c r="I12" s="187">
        <f t="shared" si="3"/>
        <v>63.8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1.27</v>
      </c>
      <c r="G13" s="187" t="s">
        <v>167</v>
      </c>
      <c r="H13" s="187"/>
      <c r="I13" s="187">
        <f t="shared" si="3"/>
        <v>1.27</v>
      </c>
      <c r="J13" s="25">
        <f t="shared" si="0"/>
        <v>0.53</v>
      </c>
      <c r="K13" s="150">
        <v>1</v>
      </c>
      <c r="L13" s="26">
        <f t="shared" si="1"/>
        <v>5.3000000000000001E-7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0.18734308560000004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0.11</v>
      </c>
      <c r="G14" s="187" t="s">
        <v>167</v>
      </c>
      <c r="H14" s="187"/>
      <c r="I14" s="187">
        <f t="shared" si="3"/>
        <v>0.11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17.3</v>
      </c>
      <c r="G15" s="187" t="s">
        <v>167</v>
      </c>
      <c r="H15" s="187"/>
      <c r="I15" s="187">
        <f t="shared" si="3"/>
        <v>17.3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0.15</v>
      </c>
      <c r="G17" s="187" t="s">
        <v>167</v>
      </c>
      <c r="H17" s="187"/>
      <c r="I17" s="187">
        <f t="shared" si="3"/>
        <v>0.15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283</v>
      </c>
      <c r="G18" s="10"/>
      <c r="H18" s="10"/>
      <c r="I18" s="187">
        <f t="shared" si="3"/>
        <v>283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0.76661693460000013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 №2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36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6.3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52.1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1.86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52.9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63.8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6.81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8.3000000000000007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0.11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37" priority="1" operator="greaterThan">
      <formula>0</formula>
    </cfRule>
  </conditionalFormatting>
  <conditionalFormatting sqref="G45:G48 G27 G29:G41">
    <cfRule type="cellIs" dxfId="136" priority="2" operator="greaterThan">
      <formula>0</formula>
    </cfRule>
  </conditionalFormatting>
  <conditionalFormatting sqref="J4 J19">
    <cfRule type="cellIs" dxfId="135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5" workbookViewId="0">
      <selection activeCell="A25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617</v>
      </c>
      <c r="R2" s="462" t="s">
        <v>618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590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36</v>
      </c>
      <c r="G8" s="135" t="s">
        <v>167</v>
      </c>
      <c r="H8" s="136">
        <v>3.7999999999999999E-2</v>
      </c>
      <c r="I8" s="187">
        <f>F8*H8</f>
        <v>1.3679999999999999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5.3</v>
      </c>
      <c r="G9" s="135">
        <v>1.43</v>
      </c>
      <c r="H9" s="135"/>
      <c r="I9" s="187">
        <f>F9*G9</f>
        <v>7.5789999999999997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2.16</v>
      </c>
      <c r="G10" s="187" t="s">
        <v>167</v>
      </c>
      <c r="H10" s="187"/>
      <c r="I10" s="187">
        <f>F10</f>
        <v>2.16</v>
      </c>
      <c r="J10" s="25">
        <f t="shared" si="0"/>
        <v>0.95000000000000018</v>
      </c>
      <c r="K10" s="150">
        <v>1</v>
      </c>
      <c r="L10" s="26">
        <f t="shared" si="1"/>
        <v>9.5000000000000022E-7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0.83018123100000041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50.9</v>
      </c>
      <c r="G11" s="187" t="s">
        <v>167</v>
      </c>
      <c r="H11" s="187"/>
      <c r="I11" s="187">
        <f t="shared" ref="I11:I18" si="3">F11</f>
        <v>50.9</v>
      </c>
      <c r="J11" s="25">
        <f t="shared" si="0"/>
        <v>29.58</v>
      </c>
      <c r="K11" s="150">
        <v>1</v>
      </c>
      <c r="L11" s="26">
        <f t="shared" si="1"/>
        <v>2.9579999999999998E-5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1.0542312000000002E-2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61.4</v>
      </c>
      <c r="G12" s="187" t="s">
        <v>167</v>
      </c>
      <c r="H12" s="187"/>
      <c r="I12" s="187">
        <f t="shared" si="3"/>
        <v>61.4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1.29</v>
      </c>
      <c r="G13" s="187" t="s">
        <v>167</v>
      </c>
      <c r="H13" s="187"/>
      <c r="I13" s="187">
        <f t="shared" si="3"/>
        <v>1.29</v>
      </c>
      <c r="J13" s="25">
        <f t="shared" si="0"/>
        <v>0.55000000000000004</v>
      </c>
      <c r="K13" s="150">
        <v>1</v>
      </c>
      <c r="L13" s="26">
        <f t="shared" si="1"/>
        <v>5.5000000000000003E-7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0.19441263600000003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0.11</v>
      </c>
      <c r="G14" s="187" t="s">
        <v>167</v>
      </c>
      <c r="H14" s="187"/>
      <c r="I14" s="187">
        <f t="shared" si="3"/>
        <v>0.11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16.2</v>
      </c>
      <c r="G15" s="187" t="s">
        <v>167</v>
      </c>
      <c r="H15" s="187"/>
      <c r="I15" s="187">
        <f t="shared" si="3"/>
        <v>16.2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0.12</v>
      </c>
      <c r="G17" s="187" t="s">
        <v>167</v>
      </c>
      <c r="H17" s="187"/>
      <c r="I17" s="187">
        <f t="shared" si="3"/>
        <v>0.12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285</v>
      </c>
      <c r="G18" s="10"/>
      <c r="H18" s="10"/>
      <c r="I18" s="187">
        <f t="shared" si="3"/>
        <v>285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1.0351361790000004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 №2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36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5.3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51.7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2.16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50.9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61.4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1.29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6.84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8.4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0.11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34" priority="1" operator="greaterThan">
      <formula>0</formula>
    </cfRule>
  </conditionalFormatting>
  <conditionalFormatting sqref="G45:G48 G27 G29:G41">
    <cfRule type="cellIs" dxfId="133" priority="2" operator="greaterThan">
      <formula>0</formula>
    </cfRule>
  </conditionalFormatting>
  <conditionalFormatting sqref="J4 J19">
    <cfRule type="cellIs" dxfId="132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5" workbookViewId="0">
      <selection activeCell="A25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627</v>
      </c>
      <c r="R2" s="462" t="s">
        <v>628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590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32</v>
      </c>
      <c r="G8" s="135" t="s">
        <v>167</v>
      </c>
      <c r="H8" s="136">
        <v>3.7999999999999999E-2</v>
      </c>
      <c r="I8" s="187">
        <f>F8*H8</f>
        <v>1.216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1.8</v>
      </c>
      <c r="G9" s="135">
        <v>1.43</v>
      </c>
      <c r="H9" s="135"/>
      <c r="I9" s="187">
        <f>F9*G9</f>
        <v>2.5739999999999998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1.78</v>
      </c>
      <c r="G10" s="187" t="s">
        <v>167</v>
      </c>
      <c r="H10" s="187"/>
      <c r="I10" s="187">
        <f>F10</f>
        <v>1.78</v>
      </c>
      <c r="J10" s="25">
        <f t="shared" si="0"/>
        <v>0.57000000000000006</v>
      </c>
      <c r="K10" s="150">
        <v>1</v>
      </c>
      <c r="L10" s="26">
        <f t="shared" si="1"/>
        <v>5.7000000000000005E-7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0.49810873860000021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10</v>
      </c>
      <c r="G11" s="187" t="s">
        <v>167</v>
      </c>
      <c r="H11" s="187"/>
      <c r="I11" s="187">
        <f t="shared" ref="I11:I18" si="3">F11</f>
        <v>10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29.4</v>
      </c>
      <c r="G12" s="187" t="s">
        <v>167</v>
      </c>
      <c r="H12" s="187"/>
      <c r="I12" s="187">
        <f t="shared" si="3"/>
        <v>29.4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0.221</v>
      </c>
      <c r="G13" s="187" t="s">
        <v>167</v>
      </c>
      <c r="H13" s="187"/>
      <c r="I13" s="187">
        <f t="shared" si="3"/>
        <v>0.221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0.9</v>
      </c>
      <c r="G14" s="187" t="s">
        <v>167</v>
      </c>
      <c r="H14" s="187"/>
      <c r="I14" s="187">
        <f t="shared" si="3"/>
        <v>0.9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14.1</v>
      </c>
      <c r="G15" s="187" t="s">
        <v>167</v>
      </c>
      <c r="H15" s="187"/>
      <c r="I15" s="187">
        <f t="shared" si="3"/>
        <v>14.1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0.75</v>
      </c>
      <c r="G17" s="187" t="s">
        <v>167</v>
      </c>
      <c r="H17" s="187"/>
      <c r="I17" s="187">
        <f t="shared" si="3"/>
        <v>0.75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290</v>
      </c>
      <c r="G18" s="10"/>
      <c r="H18" s="10"/>
      <c r="I18" s="187">
        <f t="shared" si="3"/>
        <v>290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0.49810873860000021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 №2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32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1.8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41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1.78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29.4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0.221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7.61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0.9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31" priority="1" operator="greaterThan">
      <formula>0</formula>
    </cfRule>
  </conditionalFormatting>
  <conditionalFormatting sqref="G45:G48 G27 G29:G41">
    <cfRule type="cellIs" dxfId="130" priority="2" operator="greaterThan">
      <formula>0</formula>
    </cfRule>
  </conditionalFormatting>
  <conditionalFormatting sqref="J4 J19">
    <cfRule type="cellIs" dxfId="129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632</v>
      </c>
      <c r="R2" s="462" t="s">
        <v>631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590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31</v>
      </c>
      <c r="G8" s="135" t="s">
        <v>167</v>
      </c>
      <c r="H8" s="136">
        <v>3.7999999999999999E-2</v>
      </c>
      <c r="I8" s="187">
        <f>F8*H8</f>
        <v>1.1779999999999999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5.3</v>
      </c>
      <c r="G9" s="135">
        <v>1.43</v>
      </c>
      <c r="H9" s="135"/>
      <c r="I9" s="187">
        <f>F9*G9</f>
        <v>7.5789999999999997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1.07</v>
      </c>
      <c r="G10" s="187" t="s">
        <v>167</v>
      </c>
      <c r="H10" s="187"/>
      <c r="I10" s="187">
        <f>F10</f>
        <v>1.07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20.2</v>
      </c>
      <c r="G11" s="187" t="s">
        <v>167</v>
      </c>
      <c r="H11" s="187"/>
      <c r="I11" s="187">
        <f t="shared" ref="I11:I18" si="3">F11</f>
        <v>20.2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61.6</v>
      </c>
      <c r="G12" s="187" t="s">
        <v>167</v>
      </c>
      <c r="H12" s="187"/>
      <c r="I12" s="187">
        <f t="shared" si="3"/>
        <v>61.6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0.71</v>
      </c>
      <c r="G13" s="187" t="s">
        <v>167</v>
      </c>
      <c r="H13" s="187"/>
      <c r="I13" s="187">
        <f t="shared" si="3"/>
        <v>0.71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0.13</v>
      </c>
      <c r="G14" s="187" t="s">
        <v>167</v>
      </c>
      <c r="H14" s="187"/>
      <c r="I14" s="187">
        <f t="shared" si="3"/>
        <v>0.13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15.1</v>
      </c>
      <c r="G15" s="187" t="s">
        <v>167</v>
      </c>
      <c r="H15" s="187"/>
      <c r="I15" s="187">
        <f t="shared" si="3"/>
        <v>15.1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5</v>
      </c>
      <c r="G17" s="187" t="s">
        <v>167</v>
      </c>
      <c r="H17" s="187"/>
      <c r="I17" s="187">
        <f t="shared" si="3"/>
        <v>5</v>
      </c>
      <c r="J17" s="25">
        <f t="shared" si="0"/>
        <v>3.52</v>
      </c>
      <c r="K17" s="150">
        <v>1</v>
      </c>
      <c r="L17" s="26">
        <f t="shared" si="1"/>
        <v>3.5200000000000002E-6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0.76929747840000007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280</v>
      </c>
      <c r="G18" s="10"/>
      <c r="H18" s="10"/>
      <c r="I18" s="187">
        <f t="shared" si="3"/>
        <v>280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0.76929747840000007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 №2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31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5.3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52.1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1.07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20.2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61.6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0.71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6.97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35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0.13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28" priority="1" operator="greaterThan">
      <formula>0</formula>
    </cfRule>
  </conditionalFormatting>
  <conditionalFormatting sqref="G45:G48 G27 G29:G41">
    <cfRule type="cellIs" dxfId="127" priority="2" operator="greaterThan">
      <formula>0</formula>
    </cfRule>
  </conditionalFormatting>
  <conditionalFormatting sqref="J4 J19">
    <cfRule type="cellIs" dxfId="126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C7" sqref="C7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640</v>
      </c>
      <c r="R2" s="462" t="s">
        <v>639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01"/>
      <c r="B5" s="201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590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142</v>
      </c>
      <c r="G8" s="135" t="s">
        <v>167</v>
      </c>
      <c r="H8" s="136">
        <v>3.7999999999999999E-2</v>
      </c>
      <c r="I8" s="202">
        <f>F8*H8</f>
        <v>5.3959999999999999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138.5</v>
      </c>
      <c r="G9" s="135">
        <v>1.43</v>
      </c>
      <c r="H9" s="135"/>
      <c r="I9" s="202">
        <f>F9*G9</f>
        <v>198.05499999999998</v>
      </c>
      <c r="J9" s="25">
        <f t="shared" ref="J9:J18" si="0">IF((I9-E9)&lt;0,0,(I9-E9))</f>
        <v>158.20499999999998</v>
      </c>
      <c r="K9" s="150">
        <v>1</v>
      </c>
      <c r="L9" s="26">
        <f t="shared" ref="L9:L18" si="1">J9*K9/1000000</f>
        <v>1.5820499999999999E-4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2.2835626110000002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0.6</v>
      </c>
      <c r="G10" s="202" t="s">
        <v>167</v>
      </c>
      <c r="H10" s="202"/>
      <c r="I10" s="202">
        <f>F10</f>
        <v>0.6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14.2</v>
      </c>
      <c r="G11" s="202" t="s">
        <v>167</v>
      </c>
      <c r="H11" s="202"/>
      <c r="I11" s="202">
        <f t="shared" ref="I11:I18" si="3">F11</f>
        <v>14.2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47.9</v>
      </c>
      <c r="G12" s="202" t="s">
        <v>167</v>
      </c>
      <c r="H12" s="202"/>
      <c r="I12" s="202">
        <f t="shared" si="3"/>
        <v>47.9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0.82</v>
      </c>
      <c r="G13" s="202" t="s">
        <v>167</v>
      </c>
      <c r="H13" s="202"/>
      <c r="I13" s="202">
        <f t="shared" si="3"/>
        <v>0.82</v>
      </c>
      <c r="J13" s="25">
        <f t="shared" si="0"/>
        <v>7.999999999999996E-2</v>
      </c>
      <c r="K13" s="150">
        <v>1</v>
      </c>
      <c r="L13" s="26">
        <f t="shared" si="1"/>
        <v>7.9999999999999962E-8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2.827820159999999E-2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3.1</v>
      </c>
      <c r="G14" s="202" t="s">
        <v>167</v>
      </c>
      <c r="H14" s="202"/>
      <c r="I14" s="202">
        <f t="shared" si="3"/>
        <v>3.1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76.400000000000006</v>
      </c>
      <c r="G15" s="202" t="s">
        <v>167</v>
      </c>
      <c r="H15" s="202"/>
      <c r="I15" s="202">
        <f t="shared" si="3"/>
        <v>76.400000000000006</v>
      </c>
      <c r="J15" s="25">
        <f t="shared" si="0"/>
        <v>53.14</v>
      </c>
      <c r="K15" s="150">
        <v>1</v>
      </c>
      <c r="L15" s="26">
        <f t="shared" si="1"/>
        <v>5.3140000000000003E-5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3.7568853432000004</v>
      </c>
    </row>
    <row r="16" spans="1:21" x14ac:dyDescent="0.25">
      <c r="A16" s="19"/>
      <c r="B16" s="17"/>
      <c r="C16" s="25"/>
      <c r="D16" s="20"/>
      <c r="E16" s="139"/>
      <c r="F16" s="10"/>
      <c r="G16" s="202"/>
      <c r="H16" s="202"/>
      <c r="I16" s="202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19.899999999999999</v>
      </c>
      <c r="G17" s="202" t="s">
        <v>167</v>
      </c>
      <c r="H17" s="202"/>
      <c r="I17" s="202">
        <f t="shared" si="3"/>
        <v>19.899999999999999</v>
      </c>
      <c r="J17" s="25">
        <f t="shared" si="0"/>
        <v>18.419999999999998</v>
      </c>
      <c r="K17" s="150">
        <v>1</v>
      </c>
      <c r="L17" s="26">
        <f t="shared" si="1"/>
        <v>1.842E-5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4.0256987364000008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300</v>
      </c>
      <c r="G18" s="10"/>
      <c r="H18" s="10"/>
      <c r="I18" s="202">
        <f t="shared" si="3"/>
        <v>300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10.094424892200001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03" t="s">
        <v>1</v>
      </c>
      <c r="E27" s="12" t="s">
        <v>2</v>
      </c>
      <c r="F27" s="203" t="s">
        <v>124</v>
      </c>
      <c r="G27" s="203" t="s">
        <v>157</v>
      </c>
      <c r="H27" s="203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03">
        <v>1</v>
      </c>
      <c r="B28" s="203">
        <v>2</v>
      </c>
      <c r="C28" s="203">
        <v>3</v>
      </c>
      <c r="D28" s="203">
        <v>4</v>
      </c>
      <c r="E28" s="203">
        <v>5</v>
      </c>
      <c r="F28" s="203">
        <v>6</v>
      </c>
      <c r="G28" s="203">
        <v>8</v>
      </c>
      <c r="H28" s="203">
        <v>9</v>
      </c>
      <c r="I28" s="203">
        <v>10</v>
      </c>
      <c r="J28" s="203">
        <v>11</v>
      </c>
      <c r="K28" s="203">
        <v>12</v>
      </c>
      <c r="L28" s="203">
        <v>13</v>
      </c>
      <c r="M28" s="203">
        <v>14</v>
      </c>
      <c r="N28" s="203">
        <v>15</v>
      </c>
      <c r="O28" s="203">
        <v>16</v>
      </c>
    </row>
    <row r="29" spans="1:20" x14ac:dyDescent="0.25">
      <c r="A29" s="460" t="str">
        <f>B7</f>
        <v>кк №2</v>
      </c>
      <c r="B29" s="460"/>
      <c r="C29" s="25"/>
      <c r="D29" s="204"/>
      <c r="E29" s="13"/>
      <c r="F29" s="204"/>
      <c r="G29" s="25" t="s">
        <v>186</v>
      </c>
      <c r="H29" s="25" t="s">
        <v>187</v>
      </c>
      <c r="I29" s="59" t="s">
        <v>188</v>
      </c>
      <c r="J29" s="202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142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138.5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228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0.6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14.2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47.9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0.82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7.4</v>
      </c>
      <c r="G40" s="25"/>
      <c r="H40" s="25">
        <v>0</v>
      </c>
      <c r="I40" s="26"/>
      <c r="J40" s="202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02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02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02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02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02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202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3.1</v>
      </c>
      <c r="G47" s="25">
        <f>IF((F47-E47)&lt;0,0,(F47-E47))</f>
        <v>0</v>
      </c>
      <c r="H47" s="25">
        <v>0.6</v>
      </c>
      <c r="I47" s="26">
        <f>G47/E47*H47</f>
        <v>0</v>
      </c>
      <c r="J47" s="202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</mergeCells>
  <conditionalFormatting sqref="J8:J18">
    <cfRule type="cellIs" dxfId="125" priority="1" operator="greaterThan">
      <formula>0</formula>
    </cfRule>
  </conditionalFormatting>
  <conditionalFormatting sqref="G45:G48 G27 G29:G41">
    <cfRule type="cellIs" dxfId="124" priority="2" operator="greaterThan">
      <formula>0</formula>
    </cfRule>
  </conditionalFormatting>
  <conditionalFormatting sqref="J4 J19">
    <cfRule type="cellIs" dxfId="123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E30" sqref="E30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647</v>
      </c>
      <c r="R2" s="462" t="s">
        <v>648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01"/>
      <c r="B5" s="201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590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138</v>
      </c>
      <c r="G8" s="135" t="s">
        <v>167</v>
      </c>
      <c r="H8" s="136">
        <v>3.7999999999999999E-2</v>
      </c>
      <c r="I8" s="202">
        <f>F8*H8</f>
        <v>5.2439999999999998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39.5</v>
      </c>
      <c r="G9" s="135">
        <v>1.43</v>
      </c>
      <c r="H9" s="135"/>
      <c r="I9" s="202">
        <f>F9*G9</f>
        <v>56.484999999999999</v>
      </c>
      <c r="J9" s="25">
        <f t="shared" ref="J9:J18" si="0">IF((I9-E9)&lt;0,0,(I9-E9))</f>
        <v>16.634999999999998</v>
      </c>
      <c r="K9" s="150">
        <v>1</v>
      </c>
      <c r="L9" s="26">
        <f t="shared" ref="L9:L18" si="1">J9*K9/1000000</f>
        <v>1.6634999999999999E-5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0.24011291700000001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0.84</v>
      </c>
      <c r="G10" s="202" t="s">
        <v>167</v>
      </c>
      <c r="H10" s="202"/>
      <c r="I10" s="202">
        <f>F10</f>
        <v>0.84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18.100000000000001</v>
      </c>
      <c r="G11" s="202" t="s">
        <v>167</v>
      </c>
      <c r="H11" s="202"/>
      <c r="I11" s="202">
        <f t="shared" ref="I11:I18" si="3">F11</f>
        <v>18.100000000000001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38</v>
      </c>
      <c r="G12" s="202" t="s">
        <v>167</v>
      </c>
      <c r="H12" s="202"/>
      <c r="I12" s="202">
        <f t="shared" si="3"/>
        <v>38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0.92</v>
      </c>
      <c r="G13" s="202" t="s">
        <v>167</v>
      </c>
      <c r="H13" s="202"/>
      <c r="I13" s="202">
        <f t="shared" si="3"/>
        <v>0.92</v>
      </c>
      <c r="J13" s="25">
        <f t="shared" si="0"/>
        <v>0.18000000000000005</v>
      </c>
      <c r="K13" s="150">
        <v>1</v>
      </c>
      <c r="L13" s="26">
        <f t="shared" si="1"/>
        <v>1.8000000000000005E-7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6.3625953600000035E-2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2.6</v>
      </c>
      <c r="G14" s="202" t="s">
        <v>167</v>
      </c>
      <c r="H14" s="202"/>
      <c r="I14" s="202">
        <f t="shared" si="3"/>
        <v>2.6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19.3</v>
      </c>
      <c r="G15" s="202" t="s">
        <v>167</v>
      </c>
      <c r="H15" s="202"/>
      <c r="I15" s="202">
        <f t="shared" si="3"/>
        <v>19.3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202"/>
      <c r="H16" s="202"/>
      <c r="I16" s="202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1.57</v>
      </c>
      <c r="G17" s="202" t="s">
        <v>167</v>
      </c>
      <c r="H17" s="202"/>
      <c r="I17" s="202">
        <f t="shared" si="3"/>
        <v>1.57</v>
      </c>
      <c r="J17" s="25">
        <f t="shared" si="0"/>
        <v>9.000000000000008E-2</v>
      </c>
      <c r="K17" s="150">
        <v>1</v>
      </c>
      <c r="L17" s="26">
        <f t="shared" si="1"/>
        <v>9.0000000000000078E-8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1.9669537800000022E-2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314</v>
      </c>
      <c r="G18" s="10"/>
      <c r="H18" s="10"/>
      <c r="I18" s="202">
        <f t="shared" si="3"/>
        <v>314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0.32340840840000007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03" t="s">
        <v>1</v>
      </c>
      <c r="E27" s="12" t="s">
        <v>2</v>
      </c>
      <c r="F27" s="203" t="s">
        <v>124</v>
      </c>
      <c r="G27" s="203" t="s">
        <v>157</v>
      </c>
      <c r="H27" s="203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03">
        <v>1</v>
      </c>
      <c r="B28" s="203">
        <v>2</v>
      </c>
      <c r="C28" s="203">
        <v>3</v>
      </c>
      <c r="D28" s="203">
        <v>4</v>
      </c>
      <c r="E28" s="203">
        <v>5</v>
      </c>
      <c r="F28" s="203">
        <v>6</v>
      </c>
      <c r="G28" s="203">
        <v>8</v>
      </c>
      <c r="H28" s="203">
        <v>9</v>
      </c>
      <c r="I28" s="203">
        <v>10</v>
      </c>
      <c r="J28" s="203">
        <v>11</v>
      </c>
      <c r="K28" s="203">
        <v>12</v>
      </c>
      <c r="L28" s="203">
        <v>13</v>
      </c>
      <c r="M28" s="203">
        <v>14</v>
      </c>
      <c r="N28" s="203">
        <v>15</v>
      </c>
      <c r="O28" s="203">
        <v>16</v>
      </c>
    </row>
    <row r="29" spans="1:20" x14ac:dyDescent="0.25">
      <c r="A29" s="460" t="str">
        <f>B7</f>
        <v>кк №2</v>
      </c>
      <c r="B29" s="460"/>
      <c r="C29" s="25"/>
      <c r="D29" s="204"/>
      <c r="E29" s="13"/>
      <c r="F29" s="204"/>
      <c r="G29" s="25" t="s">
        <v>186</v>
      </c>
      <c r="H29" s="25" t="s">
        <v>187</v>
      </c>
      <c r="I29" s="59" t="s">
        <v>188</v>
      </c>
      <c r="J29" s="202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138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39.5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221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0.84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18.100000000000001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38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0.92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7.3</v>
      </c>
      <c r="G40" s="25"/>
      <c r="H40" s="25">
        <v>0</v>
      </c>
      <c r="I40" s="26"/>
      <c r="J40" s="202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02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02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02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02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02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11.4</v>
      </c>
      <c r="G46" s="25">
        <f>IF((F46-E46)&lt;0,0,(F46-E46))</f>
        <v>0</v>
      </c>
      <c r="H46" s="25">
        <v>1</v>
      </c>
      <c r="I46" s="26">
        <f>G46/E46*H46</f>
        <v>0</v>
      </c>
      <c r="J46" s="202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2.6</v>
      </c>
      <c r="G47" s="25">
        <f>IF((F47-E47)&lt;0,0,(F47-E47))</f>
        <v>0</v>
      </c>
      <c r="H47" s="25">
        <v>0.6</v>
      </c>
      <c r="I47" s="26">
        <f>G47/E47*H47</f>
        <v>0</v>
      </c>
      <c r="J47" s="202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</mergeCells>
  <conditionalFormatting sqref="J8:J18">
    <cfRule type="cellIs" dxfId="122" priority="1" operator="greaterThan">
      <formula>0</formula>
    </cfRule>
  </conditionalFormatting>
  <conditionalFormatting sqref="G45:G48 G27 G29:G41">
    <cfRule type="cellIs" dxfId="121" priority="2" operator="greaterThan">
      <formula>0</formula>
    </cfRule>
  </conditionalFormatting>
  <conditionalFormatting sqref="J4 J19">
    <cfRule type="cellIs" dxfId="120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4" workbookViewId="0">
      <selection activeCell="C4" sqref="C4:C5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50.45" customHeight="1" x14ac:dyDescent="0.25">
      <c r="O2" t="s">
        <v>658</v>
      </c>
      <c r="R2" s="462" t="s">
        <v>657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63"/>
      <c r="B4" s="463"/>
      <c r="C4" s="464" t="s">
        <v>195</v>
      </c>
      <c r="D4" s="236"/>
      <c r="E4" s="464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7"/>
      <c r="B5" s="237"/>
      <c r="C5" s="464"/>
      <c r="D5" s="236"/>
      <c r="E5" s="464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590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36</v>
      </c>
      <c r="G8" s="135" t="s">
        <v>167</v>
      </c>
      <c r="H8" s="136">
        <v>3.7999999999999999E-2</v>
      </c>
      <c r="I8" s="202">
        <f>F8*H8</f>
        <v>1.3679999999999999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36.1</v>
      </c>
      <c r="G9" s="135">
        <v>1.43</v>
      </c>
      <c r="H9" s="135"/>
      <c r="I9" s="202">
        <f>F9*G9</f>
        <v>51.622999999999998</v>
      </c>
      <c r="J9" s="25">
        <f t="shared" ref="J9:J18" si="0">IF((I9-E9)&lt;0,0,(I9-E9))</f>
        <v>11.772999999999996</v>
      </c>
      <c r="K9" s="150">
        <v>1</v>
      </c>
      <c r="L9" s="26">
        <f t="shared" ref="L9:L18" si="1">J9*K9/1000000</f>
        <v>1.1772999999999996E-5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0.16993383659999997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1.2</v>
      </c>
      <c r="G10" s="202" t="s">
        <v>167</v>
      </c>
      <c r="H10" s="202"/>
      <c r="I10" s="202">
        <f>F10</f>
        <v>1.2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10</v>
      </c>
      <c r="G11" s="202" t="s">
        <v>167</v>
      </c>
      <c r="H11" s="202"/>
      <c r="I11" s="202">
        <f t="shared" ref="I11:I18" si="3">F11</f>
        <v>10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10</v>
      </c>
      <c r="G12" s="202" t="s">
        <v>167</v>
      </c>
      <c r="H12" s="202"/>
      <c r="I12" s="202">
        <f t="shared" si="3"/>
        <v>10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0.38</v>
      </c>
      <c r="G13" s="202" t="s">
        <v>167</v>
      </c>
      <c r="H13" s="202"/>
      <c r="I13" s="202">
        <f t="shared" si="3"/>
        <v>0.38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</v>
      </c>
      <c r="G14" s="202" t="s">
        <v>167</v>
      </c>
      <c r="H14" s="202"/>
      <c r="I14" s="202">
        <f t="shared" si="3"/>
        <v>0.1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4.1900000000000004</v>
      </c>
      <c r="G15" s="202" t="s">
        <v>167</v>
      </c>
      <c r="H15" s="202"/>
      <c r="I15" s="202">
        <f t="shared" si="3"/>
        <v>4.1900000000000004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202"/>
      <c r="H16" s="202"/>
      <c r="I16" s="202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1.21</v>
      </c>
      <c r="G17" s="202" t="s">
        <v>167</v>
      </c>
      <c r="H17" s="202"/>
      <c r="I17" s="202">
        <f t="shared" si="3"/>
        <v>1.21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208</v>
      </c>
      <c r="G18" s="10"/>
      <c r="H18" s="10"/>
      <c r="I18" s="202">
        <f t="shared" si="3"/>
        <v>208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0.16993383659999997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03" t="s">
        <v>1</v>
      </c>
      <c r="E27" s="12" t="s">
        <v>2</v>
      </c>
      <c r="F27" s="203" t="s">
        <v>124</v>
      </c>
      <c r="G27" s="203" t="s">
        <v>157</v>
      </c>
      <c r="H27" s="203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03">
        <v>1</v>
      </c>
      <c r="B28" s="203">
        <v>2</v>
      </c>
      <c r="C28" s="203">
        <v>3</v>
      </c>
      <c r="D28" s="203">
        <v>4</v>
      </c>
      <c r="E28" s="203">
        <v>5</v>
      </c>
      <c r="F28" s="203">
        <v>6</v>
      </c>
      <c r="G28" s="203">
        <v>8</v>
      </c>
      <c r="H28" s="203">
        <v>9</v>
      </c>
      <c r="I28" s="203">
        <v>10</v>
      </c>
      <c r="J28" s="203">
        <v>11</v>
      </c>
      <c r="K28" s="203">
        <v>12</v>
      </c>
      <c r="L28" s="203">
        <v>13</v>
      </c>
      <c r="M28" s="203">
        <v>14</v>
      </c>
      <c r="N28" s="203">
        <v>15</v>
      </c>
      <c r="O28" s="203">
        <v>16</v>
      </c>
    </row>
    <row r="29" spans="1:20" x14ac:dyDescent="0.25">
      <c r="A29" s="460" t="str">
        <f>B7</f>
        <v>кк №2</v>
      </c>
      <c r="B29" s="460"/>
      <c r="C29" s="25"/>
      <c r="D29" s="204"/>
      <c r="E29" s="13"/>
      <c r="F29" s="204"/>
      <c r="G29" s="25" t="s">
        <v>186</v>
      </c>
      <c r="H29" s="25" t="s">
        <v>187</v>
      </c>
      <c r="I29" s="59" t="s">
        <v>188</v>
      </c>
      <c r="J29" s="202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36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36.1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59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1.2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10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0.38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7.1</v>
      </c>
      <c r="G40" s="25"/>
      <c r="H40" s="25">
        <v>0</v>
      </c>
      <c r="I40" s="26"/>
      <c r="J40" s="202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02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02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02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02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02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7</v>
      </c>
      <c r="G46" s="25">
        <f>IF((F46-E46)&lt;0,0,(F46-E46))</f>
        <v>0</v>
      </c>
      <c r="H46" s="25">
        <v>1</v>
      </c>
      <c r="I46" s="26">
        <f>G46/E46*H46</f>
        <v>0</v>
      </c>
      <c r="J46" s="202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</v>
      </c>
      <c r="G47" s="25">
        <f>IF((F47-E47)&lt;0,0,(F47-E47))</f>
        <v>0</v>
      </c>
      <c r="H47" s="25">
        <v>0.6</v>
      </c>
      <c r="I47" s="26">
        <f>G47/E47*H47</f>
        <v>0</v>
      </c>
      <c r="J47" s="202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</mergeCells>
  <conditionalFormatting sqref="J8:J18">
    <cfRule type="cellIs" dxfId="119" priority="1" operator="greaterThan">
      <formula>0</formula>
    </cfRule>
  </conditionalFormatting>
  <conditionalFormatting sqref="G45:G48 G27 G29:G41">
    <cfRule type="cellIs" dxfId="118" priority="2" operator="greaterThan">
      <formula>0</formula>
    </cfRule>
  </conditionalFormatting>
  <conditionalFormatting sqref="J4 J19">
    <cfRule type="cellIs" dxfId="117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workbookViewId="0">
      <selection activeCell="K8" sqref="K8:K18"/>
    </sheetView>
  </sheetViews>
  <sheetFormatPr defaultRowHeight="15" x14ac:dyDescent="0.25"/>
  <cols>
    <col min="2" max="2" width="16.5703125" customWidth="1"/>
    <col min="5" max="5" width="16.2851562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230</v>
      </c>
      <c r="R2" t="s">
        <v>241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/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75.400000000000006</v>
      </c>
      <c r="G8" s="135" t="s">
        <v>167</v>
      </c>
      <c r="H8" s="136">
        <v>3.7999999999999999E-2</v>
      </c>
      <c r="I8" s="133">
        <f>F8*H8</f>
        <v>2.8652000000000002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116</v>
      </c>
      <c r="G9" s="135">
        <v>1.43</v>
      </c>
      <c r="H9" s="135"/>
      <c r="I9" s="133">
        <f>F9*G9</f>
        <v>165.88</v>
      </c>
      <c r="J9" s="25">
        <f t="shared" ref="J9:J18" si="0">IF((I9-E9)&lt;0,0,(I9-E9))</f>
        <v>126.03</v>
      </c>
      <c r="K9" s="150">
        <v>1</v>
      </c>
      <c r="L9" s="26">
        <f t="shared" ref="L9:L18" si="1">J9*K9/1000000</f>
        <v>1.2603000000000001E-4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1.8191422260000005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1.7</v>
      </c>
      <c r="G10" s="133" t="s">
        <v>167</v>
      </c>
      <c r="H10" s="133"/>
      <c r="I10" s="133">
        <f>F10</f>
        <v>1.7</v>
      </c>
      <c r="J10" s="25">
        <f t="shared" si="0"/>
        <v>0.49</v>
      </c>
      <c r="K10" s="150">
        <v>1</v>
      </c>
      <c r="L10" s="26">
        <f t="shared" si="1"/>
        <v>4.8999999999999997E-7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0.42819874020000009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10</v>
      </c>
      <c r="G11" s="133" t="s">
        <v>167</v>
      </c>
      <c r="H11" s="133"/>
      <c r="I11" s="133">
        <f t="shared" ref="I11:I18" si="3">F11</f>
        <v>10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23.8</v>
      </c>
      <c r="G12" s="133" t="s">
        <v>167</v>
      </c>
      <c r="H12" s="133"/>
      <c r="I12" s="133">
        <f t="shared" si="3"/>
        <v>23.8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1.7</v>
      </c>
      <c r="G13" s="133" t="s">
        <v>167</v>
      </c>
      <c r="H13" s="133"/>
      <c r="I13" s="133">
        <f t="shared" si="3"/>
        <v>1.7</v>
      </c>
      <c r="J13" s="25">
        <f t="shared" si="0"/>
        <v>0.96</v>
      </c>
      <c r="K13" s="150">
        <v>1</v>
      </c>
      <c r="L13" s="26">
        <f t="shared" si="1"/>
        <v>9.5999999999999991E-7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0.33933841920000007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0.59</v>
      </c>
      <c r="G14" s="133" t="s">
        <v>167</v>
      </c>
      <c r="H14" s="133"/>
      <c r="I14" s="133">
        <f t="shared" si="3"/>
        <v>0.59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2.12</v>
      </c>
      <c r="G15" s="133" t="s">
        <v>167</v>
      </c>
      <c r="H15" s="133"/>
      <c r="I15" s="133">
        <f t="shared" si="3"/>
        <v>2.12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1.6</v>
      </c>
      <c r="G17" s="133" t="s">
        <v>167</v>
      </c>
      <c r="H17" s="133"/>
      <c r="I17" s="133">
        <f t="shared" si="3"/>
        <v>1.6</v>
      </c>
      <c r="J17" s="25">
        <f t="shared" si="0"/>
        <v>0.12000000000000011</v>
      </c>
      <c r="K17" s="150">
        <v>1</v>
      </c>
      <c r="L17" s="26">
        <f t="shared" si="1"/>
        <v>1.200000000000001E-7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2.6226050400000023E-2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241</v>
      </c>
      <c r="G18" s="10"/>
      <c r="H18" s="10"/>
      <c r="I18" s="133">
        <f t="shared" si="3"/>
        <v>241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2.612905435800001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/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75.400000000000006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116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187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1.7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23.8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0.59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413" priority="2" operator="greaterThan">
      <formula>0</formula>
    </cfRule>
  </conditionalFormatting>
  <conditionalFormatting sqref="J4 J19">
    <cfRule type="cellIs" dxfId="412" priority="3" operator="greaterThan">
      <formula>0</formula>
    </cfRule>
  </conditionalFormatting>
  <conditionalFormatting sqref="J8:J18">
    <cfRule type="cellIs" dxfId="411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C12" sqref="C12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27" customHeight="1" x14ac:dyDescent="0.25">
      <c r="O2" t="s">
        <v>662</v>
      </c>
      <c r="R2" s="462" t="s">
        <v>660</v>
      </c>
      <c r="S2" s="462"/>
      <c r="T2" s="462"/>
      <c r="U2" s="462"/>
    </row>
    <row r="3" spans="1:21" x14ac:dyDescent="0.25">
      <c r="A3" s="69"/>
      <c r="B3" s="436" t="s">
        <v>667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243"/>
      <c r="B4" s="243"/>
      <c r="C4" s="465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39"/>
      <c r="C5" s="466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670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31</v>
      </c>
      <c r="G8" s="135" t="s">
        <v>167</v>
      </c>
      <c r="H8" s="136">
        <v>3.7999999999999999E-2</v>
      </c>
      <c r="I8" s="230">
        <f>F8*H8</f>
        <v>1.1779999999999999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5.7</v>
      </c>
      <c r="G9" s="135">
        <v>1.43</v>
      </c>
      <c r="H9" s="135"/>
      <c r="I9" s="230">
        <f>F9*G9</f>
        <v>8.1509999999999998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1.91</v>
      </c>
      <c r="G10" s="230" t="s">
        <v>167</v>
      </c>
      <c r="H10" s="230"/>
      <c r="I10" s="230">
        <f>F10</f>
        <v>1.91</v>
      </c>
      <c r="J10" s="25">
        <f t="shared" si="0"/>
        <v>0.7</v>
      </c>
      <c r="K10" s="150">
        <v>1</v>
      </c>
      <c r="L10" s="26">
        <f t="shared" si="1"/>
        <v>6.9999999999999997E-7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0.61171248600000017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49.9</v>
      </c>
      <c r="G11" s="230" t="s">
        <v>167</v>
      </c>
      <c r="H11" s="230"/>
      <c r="I11" s="230">
        <f t="shared" ref="I11:I18" si="3">F11</f>
        <v>49.9</v>
      </c>
      <c r="J11" s="25">
        <f t="shared" si="0"/>
        <v>28.58</v>
      </c>
      <c r="K11" s="150">
        <v>1</v>
      </c>
      <c r="L11" s="26">
        <f t="shared" si="1"/>
        <v>2.8579999999999997E-5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1.0185912E-2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60.8</v>
      </c>
      <c r="G12" s="230" t="s">
        <v>167</v>
      </c>
      <c r="H12" s="230"/>
      <c r="I12" s="230">
        <f t="shared" si="3"/>
        <v>60.8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1.1599999999999999</v>
      </c>
      <c r="G13" s="230" t="s">
        <v>167</v>
      </c>
      <c r="H13" s="230"/>
      <c r="I13" s="230">
        <f t="shared" si="3"/>
        <v>1.1599999999999999</v>
      </c>
      <c r="J13" s="25">
        <f t="shared" si="0"/>
        <v>0.41999999999999993</v>
      </c>
      <c r="K13" s="150">
        <v>1</v>
      </c>
      <c r="L13" s="26">
        <f t="shared" si="1"/>
        <v>4.1999999999999995E-7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0.1484605584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0.11</v>
      </c>
      <c r="G14" s="230" t="s">
        <v>167</v>
      </c>
      <c r="H14" s="230"/>
      <c r="I14" s="230">
        <f t="shared" si="3"/>
        <v>0.11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15.3</v>
      </c>
      <c r="G15" s="230" t="s">
        <v>167</v>
      </c>
      <c r="H15" s="230"/>
      <c r="I15" s="230">
        <f t="shared" si="3"/>
        <v>15.3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230"/>
      <c r="H16" s="230"/>
      <c r="I16" s="230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0.11</v>
      </c>
      <c r="G17" s="230" t="s">
        <v>167</v>
      </c>
      <c r="H17" s="230"/>
      <c r="I17" s="230">
        <f t="shared" si="3"/>
        <v>0.11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293</v>
      </c>
      <c r="G18" s="10"/>
      <c r="H18" s="10"/>
      <c r="I18" s="230">
        <f t="shared" si="3"/>
        <v>293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0.77035895640000018</v>
      </c>
    </row>
    <row r="25" spans="1:20" x14ac:dyDescent="0.25">
      <c r="B25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31" t="s">
        <v>1</v>
      </c>
      <c r="E27" s="12" t="s">
        <v>2</v>
      </c>
      <c r="F27" s="231" t="s">
        <v>124</v>
      </c>
      <c r="G27" s="231" t="s">
        <v>157</v>
      </c>
      <c r="H27" s="2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31">
        <v>1</v>
      </c>
      <c r="B28" s="231">
        <v>2</v>
      </c>
      <c r="C28" s="231">
        <v>3</v>
      </c>
      <c r="D28" s="231">
        <v>4</v>
      </c>
      <c r="E28" s="231">
        <v>5</v>
      </c>
      <c r="F28" s="231">
        <v>6</v>
      </c>
      <c r="G28" s="231">
        <v>8</v>
      </c>
      <c r="H28" s="231">
        <v>9</v>
      </c>
      <c r="I28" s="231">
        <v>10</v>
      </c>
      <c r="J28" s="231">
        <v>11</v>
      </c>
      <c r="K28" s="231">
        <v>12</v>
      </c>
      <c r="L28" s="231">
        <v>13</v>
      </c>
      <c r="M28" s="231">
        <v>14</v>
      </c>
      <c r="N28" s="231">
        <v>15</v>
      </c>
      <c r="O28" s="231">
        <v>16</v>
      </c>
    </row>
    <row r="29" spans="1:20" x14ac:dyDescent="0.25">
      <c r="A29" s="460" t="str">
        <f>B7</f>
        <v>кк -1</v>
      </c>
      <c r="B29" s="460"/>
      <c r="C29" s="25"/>
      <c r="D29" s="232"/>
      <c r="E29" s="13"/>
      <c r="F29" s="232"/>
      <c r="G29" s="25" t="s">
        <v>186</v>
      </c>
      <c r="H29" s="25" t="s">
        <v>187</v>
      </c>
      <c r="I29" s="59" t="s">
        <v>188</v>
      </c>
      <c r="J29" s="230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31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5.7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9.02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1.91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49.9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60.8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1.1599999999999999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6.94</v>
      </c>
      <c r="G40" s="25"/>
      <c r="H40" s="25">
        <v>0</v>
      </c>
      <c r="I40" s="26"/>
      <c r="J40" s="230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30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30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30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30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30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13.3</v>
      </c>
      <c r="G46" s="25">
        <f>IF((F46-E46)&lt;0,0,(F46-E46))</f>
        <v>0</v>
      </c>
      <c r="H46" s="25">
        <v>1</v>
      </c>
      <c r="I46" s="26">
        <f>G46/E46*H46</f>
        <v>0</v>
      </c>
      <c r="J46" s="230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0.11</v>
      </c>
      <c r="G47" s="25">
        <f>IF((F47-E47)&lt;0,0,(F47-E47))</f>
        <v>0</v>
      </c>
      <c r="H47" s="25">
        <v>0.6</v>
      </c>
      <c r="I47" s="26">
        <f>G47/E47*H47</f>
        <v>0</v>
      </c>
      <c r="J47" s="230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T4:T5"/>
    <mergeCell ref="A27:B27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</mergeCells>
  <conditionalFormatting sqref="J8:J18">
    <cfRule type="cellIs" dxfId="116" priority="1" operator="greaterThan">
      <formula>0</formula>
    </cfRule>
  </conditionalFormatting>
  <conditionalFormatting sqref="G45:G48 G27 G29:G41">
    <cfRule type="cellIs" dxfId="115" priority="2" operator="greaterThan">
      <formula>0</formula>
    </cfRule>
  </conditionalFormatting>
  <conditionalFormatting sqref="J4 J19">
    <cfRule type="cellIs" dxfId="114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H13" sqref="H13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</cols>
  <sheetData>
    <row r="2" spans="1:21" ht="11.45" customHeight="1" x14ac:dyDescent="0.25">
      <c r="O2" t="s">
        <v>666</v>
      </c>
      <c r="R2" s="462" t="s">
        <v>665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669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31</v>
      </c>
      <c r="G8" s="135" t="s">
        <v>167</v>
      </c>
      <c r="H8" s="136">
        <v>3.7999999999999999E-2</v>
      </c>
      <c r="I8" s="230">
        <f>F8*H8</f>
        <v>1.1779999999999999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5.0999999999999996</v>
      </c>
      <c r="G9" s="135">
        <v>1.43</v>
      </c>
      <c r="H9" s="135"/>
      <c r="I9" s="230">
        <f>F9*G9</f>
        <v>7.2929999999999993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2.19</v>
      </c>
      <c r="G10" s="230" t="s">
        <v>167</v>
      </c>
      <c r="H10" s="230"/>
      <c r="I10" s="230">
        <f>F10</f>
        <v>2.19</v>
      </c>
      <c r="J10" s="25">
        <f t="shared" si="0"/>
        <v>0.98</v>
      </c>
      <c r="K10" s="150">
        <v>1</v>
      </c>
      <c r="L10" s="26">
        <f t="shared" si="1"/>
        <v>9.7999999999999993E-7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0.85639748040000019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61.6</v>
      </c>
      <c r="G11" s="230" t="s">
        <v>167</v>
      </c>
      <c r="H11" s="230"/>
      <c r="I11" s="230">
        <f t="shared" ref="I11:I18" si="3">F11</f>
        <v>61.6</v>
      </c>
      <c r="J11" s="25">
        <f t="shared" si="0"/>
        <v>40.28</v>
      </c>
      <c r="K11" s="150">
        <v>1</v>
      </c>
      <c r="L11" s="26">
        <f t="shared" si="1"/>
        <v>4.0280000000000001E-5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1.4355792000000003E-2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69.2</v>
      </c>
      <c r="G12" s="230" t="s">
        <v>167</v>
      </c>
      <c r="H12" s="230"/>
      <c r="I12" s="230">
        <f t="shared" si="3"/>
        <v>69.2</v>
      </c>
      <c r="J12" s="25">
        <f t="shared" si="0"/>
        <v>3.960000000000008</v>
      </c>
      <c r="K12" s="150">
        <v>1</v>
      </c>
      <c r="L12" s="26">
        <f t="shared" si="1"/>
        <v>3.9600000000000078E-6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5.6453760000000112E-4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2.0299999999999998</v>
      </c>
      <c r="G13" s="230" t="s">
        <v>167</v>
      </c>
      <c r="H13" s="230"/>
      <c r="I13" s="230">
        <f t="shared" si="3"/>
        <v>2.0299999999999998</v>
      </c>
      <c r="J13" s="25">
        <f t="shared" si="0"/>
        <v>1.2899999999999998</v>
      </c>
      <c r="K13" s="150">
        <v>1</v>
      </c>
      <c r="L13" s="26">
        <f t="shared" si="1"/>
        <v>1.2899999999999997E-6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0.45598600080000001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0.22</v>
      </c>
      <c r="G14" s="230" t="s">
        <v>167</v>
      </c>
      <c r="H14" s="230"/>
      <c r="I14" s="230">
        <f t="shared" si="3"/>
        <v>0.22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16.399999999999999</v>
      </c>
      <c r="G15" s="230" t="s">
        <v>167</v>
      </c>
      <c r="H15" s="230"/>
      <c r="I15" s="230">
        <f t="shared" si="3"/>
        <v>16.399999999999999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30"/>
      <c r="H16" s="230"/>
      <c r="I16" s="230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0.15</v>
      </c>
      <c r="G17" s="230" t="s">
        <v>167</v>
      </c>
      <c r="H17" s="230"/>
      <c r="I17" s="230">
        <f t="shared" si="3"/>
        <v>0.15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277</v>
      </c>
      <c r="G18" s="10"/>
      <c r="H18" s="10"/>
      <c r="I18" s="230">
        <f t="shared" si="3"/>
        <v>277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1.3273038108000002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31" t="s">
        <v>1</v>
      </c>
      <c r="E27" s="12" t="s">
        <v>2</v>
      </c>
      <c r="F27" s="231" t="s">
        <v>124</v>
      </c>
      <c r="G27" s="231" t="s">
        <v>157</v>
      </c>
      <c r="H27" s="2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31">
        <v>1</v>
      </c>
      <c r="B28" s="231">
        <v>2</v>
      </c>
      <c r="C28" s="231">
        <v>3</v>
      </c>
      <c r="D28" s="231">
        <v>4</v>
      </c>
      <c r="E28" s="231">
        <v>5</v>
      </c>
      <c r="F28" s="231">
        <v>6</v>
      </c>
      <c r="G28" s="231">
        <v>8</v>
      </c>
      <c r="H28" s="231">
        <v>9</v>
      </c>
      <c r="I28" s="231">
        <v>10</v>
      </c>
      <c r="J28" s="231">
        <v>11</v>
      </c>
      <c r="K28" s="231">
        <v>12</v>
      </c>
      <c r="L28" s="231">
        <v>13</v>
      </c>
      <c r="M28" s="231">
        <v>14</v>
      </c>
      <c r="N28" s="231">
        <v>15</v>
      </c>
      <c r="O28" s="231">
        <v>16</v>
      </c>
    </row>
    <row r="29" spans="1:20" x14ac:dyDescent="0.25">
      <c r="A29" s="460" t="str">
        <f>B7</f>
        <v>кк №103</v>
      </c>
      <c r="B29" s="460"/>
      <c r="C29" s="25"/>
      <c r="D29" s="232"/>
      <c r="E29" s="13"/>
      <c r="F29" s="232"/>
      <c r="G29" s="25" t="s">
        <v>186</v>
      </c>
      <c r="H29" s="25" t="s">
        <v>187</v>
      </c>
      <c r="I29" s="59" t="s">
        <v>188</v>
      </c>
      <c r="J29" s="230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31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5.0999999999999996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51.5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2.19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61.6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69.2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2.0299999999999998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6.77</v>
      </c>
      <c r="G40" s="25"/>
      <c r="H40" s="25">
        <v>0</v>
      </c>
      <c r="I40" s="26"/>
      <c r="J40" s="230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30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30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30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30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30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230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0.22</v>
      </c>
      <c r="G47" s="25">
        <f>IF((F47-E47)&lt;0,0,(F47-E47))</f>
        <v>0</v>
      </c>
      <c r="H47" s="25">
        <v>0.6</v>
      </c>
      <c r="I47" s="26">
        <f>G47/E47*H47</f>
        <v>0</v>
      </c>
      <c r="J47" s="230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T4:T5"/>
    <mergeCell ref="A27:B27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</mergeCells>
  <conditionalFormatting sqref="J8:J18">
    <cfRule type="cellIs" dxfId="113" priority="1" operator="greaterThan">
      <formula>0</formula>
    </cfRule>
  </conditionalFormatting>
  <conditionalFormatting sqref="G45:G48 G27 G29:G41">
    <cfRule type="cellIs" dxfId="112" priority="2" operator="greaterThan">
      <formula>0</formula>
    </cfRule>
  </conditionalFormatting>
  <conditionalFormatting sqref="J4 J19">
    <cfRule type="cellIs" dxfId="111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  <pageSetup paperSize="9" orientation="portrait" verticalDpi="0" r:id="rId7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F4" sqref="F4:F5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15.42578125" customWidth="1"/>
  </cols>
  <sheetData>
    <row r="2" spans="1:21" ht="31.9" customHeight="1" x14ac:dyDescent="0.25">
      <c r="O2" t="s">
        <v>671</v>
      </c>
      <c r="R2" s="462" t="s">
        <v>674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232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34</v>
      </c>
      <c r="G8" s="135" t="s">
        <v>167</v>
      </c>
      <c r="H8" s="136">
        <v>3.7999999999999999E-2</v>
      </c>
      <c r="I8" s="230">
        <f>F8*H8</f>
        <v>1.292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6.3</v>
      </c>
      <c r="G9" s="135">
        <v>1.43</v>
      </c>
      <c r="H9" s="135"/>
      <c r="I9" s="230">
        <f>F9*G9</f>
        <v>9.0089999999999986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2.2999999999999998</v>
      </c>
      <c r="G10" s="230" t="s">
        <v>167</v>
      </c>
      <c r="H10" s="230"/>
      <c r="I10" s="230">
        <f>F10</f>
        <v>2.2999999999999998</v>
      </c>
      <c r="J10" s="25">
        <f t="shared" si="0"/>
        <v>1.0899999999999999</v>
      </c>
      <c r="K10" s="150">
        <v>1</v>
      </c>
      <c r="L10" s="26">
        <f t="shared" si="1"/>
        <v>1.0899999999999999E-6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0.95252372820000009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51.4</v>
      </c>
      <c r="G11" s="230" t="s">
        <v>167</v>
      </c>
      <c r="H11" s="230"/>
      <c r="I11" s="230">
        <f t="shared" ref="I11:I18" si="3">F11</f>
        <v>51.4</v>
      </c>
      <c r="J11" s="25">
        <f t="shared" si="0"/>
        <v>30.08</v>
      </c>
      <c r="K11" s="150">
        <v>1</v>
      </c>
      <c r="L11" s="26">
        <f t="shared" si="1"/>
        <v>3.0079999999999997E-5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1.0720512000000001E-2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63.7</v>
      </c>
      <c r="G12" s="230" t="s">
        <v>167</v>
      </c>
      <c r="H12" s="230"/>
      <c r="I12" s="230">
        <f t="shared" si="3"/>
        <v>63.7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1.22</v>
      </c>
      <c r="G13" s="230" t="s">
        <v>167</v>
      </c>
      <c r="H13" s="230"/>
      <c r="I13" s="230">
        <f t="shared" si="3"/>
        <v>1.22</v>
      </c>
      <c r="J13" s="25">
        <f t="shared" si="0"/>
        <v>0.48</v>
      </c>
      <c r="K13" s="150">
        <v>1</v>
      </c>
      <c r="L13" s="26">
        <f t="shared" si="1"/>
        <v>4.7999999999999996E-7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0.16966920960000004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0.16</v>
      </c>
      <c r="G14" s="230" t="s">
        <v>167</v>
      </c>
      <c r="H14" s="230"/>
      <c r="I14" s="230">
        <f t="shared" si="3"/>
        <v>0.16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16.399999999999999</v>
      </c>
      <c r="G15" s="230" t="s">
        <v>167</v>
      </c>
      <c r="H15" s="230"/>
      <c r="I15" s="230">
        <f t="shared" si="3"/>
        <v>16.399999999999999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30"/>
      <c r="H16" s="230"/>
      <c r="I16" s="230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0.13</v>
      </c>
      <c r="G17" s="230" t="s">
        <v>167</v>
      </c>
      <c r="H17" s="230"/>
      <c r="I17" s="230">
        <f t="shared" si="3"/>
        <v>0.13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277</v>
      </c>
      <c r="G18" s="10"/>
      <c r="H18" s="10"/>
      <c r="I18" s="230">
        <f t="shared" si="3"/>
        <v>277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1.1329134498000002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31" t="s">
        <v>1</v>
      </c>
      <c r="E27" s="12" t="s">
        <v>2</v>
      </c>
      <c r="F27" s="231" t="s">
        <v>124</v>
      </c>
      <c r="G27" s="231" t="s">
        <v>157</v>
      </c>
      <c r="H27" s="2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31">
        <v>1</v>
      </c>
      <c r="B28" s="231">
        <v>2</v>
      </c>
      <c r="C28" s="231">
        <v>3</v>
      </c>
      <c r="D28" s="231">
        <v>4</v>
      </c>
      <c r="E28" s="231">
        <v>5</v>
      </c>
      <c r="F28" s="231">
        <v>6</v>
      </c>
      <c r="G28" s="231">
        <v>8</v>
      </c>
      <c r="H28" s="231">
        <v>9</v>
      </c>
      <c r="I28" s="231">
        <v>10</v>
      </c>
      <c r="J28" s="231">
        <v>11</v>
      </c>
      <c r="K28" s="231">
        <v>12</v>
      </c>
      <c r="L28" s="231">
        <v>13</v>
      </c>
      <c r="M28" s="231">
        <v>14</v>
      </c>
      <c r="N28" s="231">
        <v>15</v>
      </c>
      <c r="O28" s="231">
        <v>16</v>
      </c>
    </row>
    <row r="29" spans="1:20" x14ac:dyDescent="0.25">
      <c r="A29" s="460" t="str">
        <f>B7</f>
        <v>кк-1</v>
      </c>
      <c r="B29" s="460"/>
      <c r="C29" s="25"/>
      <c r="D29" s="232"/>
      <c r="E29" s="13"/>
      <c r="F29" s="232"/>
      <c r="G29" s="25" t="s">
        <v>186</v>
      </c>
      <c r="H29" s="25" t="s">
        <v>187</v>
      </c>
      <c r="I29" s="59" t="s">
        <v>188</v>
      </c>
      <c r="J29" s="230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6.3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51.6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2.2999999999999998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51.4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63.7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1.22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6.88</v>
      </c>
      <c r="G40" s="25"/>
      <c r="H40" s="25">
        <v>0</v>
      </c>
      <c r="I40" s="26"/>
      <c r="J40" s="230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30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30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30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30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30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7.3</v>
      </c>
      <c r="G46" s="25">
        <f>IF((F46-E46)&lt;0,0,(F46-E46))</f>
        <v>0</v>
      </c>
      <c r="H46" s="25">
        <v>1</v>
      </c>
      <c r="I46" s="26">
        <f>G46/E46*H46</f>
        <v>0</v>
      </c>
      <c r="J46" s="230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0.16</v>
      </c>
      <c r="G47" s="25">
        <f>IF((F47-E47)&lt;0,0,(F47-E47))</f>
        <v>0</v>
      </c>
      <c r="H47" s="25">
        <v>0.6</v>
      </c>
      <c r="I47" s="26">
        <f>G47/E47*H47</f>
        <v>0</v>
      </c>
      <c r="J47" s="230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110" priority="1" operator="greaterThan">
      <formula>0</formula>
    </cfRule>
  </conditionalFormatting>
  <conditionalFormatting sqref="G45:G48 G27 G29:G41">
    <cfRule type="cellIs" dxfId="109" priority="2" operator="greaterThan">
      <formula>0</formula>
    </cfRule>
  </conditionalFormatting>
  <conditionalFormatting sqref="J4 J19">
    <cfRule type="cellIs" dxfId="108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B10" sqref="B10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15.42578125" customWidth="1"/>
  </cols>
  <sheetData>
    <row r="2" spans="1:21" ht="31.9" customHeight="1" x14ac:dyDescent="0.25">
      <c r="O2" t="s">
        <v>675</v>
      </c>
      <c r="R2" s="462" t="s">
        <v>678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680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31</v>
      </c>
      <c r="G8" s="135" t="s">
        <v>167</v>
      </c>
      <c r="H8" s="136">
        <v>3.7999999999999999E-2</v>
      </c>
      <c r="I8" s="230">
        <f>F8*H8</f>
        <v>1.1779999999999999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</v>
      </c>
      <c r="G9" s="135">
        <v>1.43</v>
      </c>
      <c r="H9" s="135"/>
      <c r="I9" s="230">
        <f>F9*G9</f>
        <v>7.1499999999999995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2.8</v>
      </c>
      <c r="G10" s="230" t="s">
        <v>167</v>
      </c>
      <c r="H10" s="230"/>
      <c r="I10" s="230">
        <f>F10</f>
        <v>2.8</v>
      </c>
      <c r="J10" s="25">
        <f t="shared" si="0"/>
        <v>1.5899999999999999</v>
      </c>
      <c r="K10" s="150">
        <v>1</v>
      </c>
      <c r="L10" s="26">
        <f t="shared" si="1"/>
        <v>1.5899999999999998E-6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1.3894612182000001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56.3</v>
      </c>
      <c r="G11" s="230" t="s">
        <v>167</v>
      </c>
      <c r="H11" s="230"/>
      <c r="I11" s="230">
        <f t="shared" ref="I11:I18" si="3">F11</f>
        <v>56.3</v>
      </c>
      <c r="J11" s="25">
        <f t="shared" si="0"/>
        <v>34.979999999999997</v>
      </c>
      <c r="K11" s="150">
        <v>1</v>
      </c>
      <c r="L11" s="26">
        <f t="shared" si="1"/>
        <v>3.4979999999999994E-5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1.2466871999999999E-2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62.1</v>
      </c>
      <c r="G12" s="230" t="s">
        <v>167</v>
      </c>
      <c r="H12" s="230"/>
      <c r="I12" s="230">
        <f t="shared" si="3"/>
        <v>62.1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1.8</v>
      </c>
      <c r="G13" s="230" t="s">
        <v>167</v>
      </c>
      <c r="H13" s="230"/>
      <c r="I13" s="230">
        <f t="shared" si="3"/>
        <v>1.8</v>
      </c>
      <c r="J13" s="25">
        <f t="shared" si="0"/>
        <v>1.06</v>
      </c>
      <c r="K13" s="150">
        <v>1</v>
      </c>
      <c r="L13" s="26">
        <f t="shared" si="1"/>
        <v>1.06E-6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0.37468617120000008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0.17</v>
      </c>
      <c r="G14" s="230" t="s">
        <v>167</v>
      </c>
      <c r="H14" s="230"/>
      <c r="I14" s="230">
        <f t="shared" si="3"/>
        <v>0.17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16.899999999999999</v>
      </c>
      <c r="G15" s="230" t="s">
        <v>167</v>
      </c>
      <c r="H15" s="230"/>
      <c r="I15" s="230">
        <f t="shared" si="3"/>
        <v>16.899999999999999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30"/>
      <c r="H16" s="230"/>
      <c r="I16" s="230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0.12</v>
      </c>
      <c r="G17" s="230" t="s">
        <v>167</v>
      </c>
      <c r="H17" s="230"/>
      <c r="I17" s="230">
        <f t="shared" si="3"/>
        <v>0.12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277</v>
      </c>
      <c r="G18" s="10"/>
      <c r="H18" s="10"/>
      <c r="I18" s="230">
        <f t="shared" si="3"/>
        <v>277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1.7766142614000002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31" t="s">
        <v>1</v>
      </c>
      <c r="E27" s="12" t="s">
        <v>2</v>
      </c>
      <c r="F27" s="231" t="s">
        <v>124</v>
      </c>
      <c r="G27" s="231" t="s">
        <v>157</v>
      </c>
      <c r="H27" s="2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31">
        <v>1</v>
      </c>
      <c r="B28" s="231">
        <v>2</v>
      </c>
      <c r="C28" s="231">
        <v>3</v>
      </c>
      <c r="D28" s="231">
        <v>4</v>
      </c>
      <c r="E28" s="231">
        <v>5</v>
      </c>
      <c r="F28" s="231">
        <v>6</v>
      </c>
      <c r="G28" s="231">
        <v>8</v>
      </c>
      <c r="H28" s="231">
        <v>9</v>
      </c>
      <c r="I28" s="231">
        <v>10</v>
      </c>
      <c r="J28" s="231">
        <v>11</v>
      </c>
      <c r="K28" s="231">
        <v>12</v>
      </c>
      <c r="L28" s="231">
        <v>13</v>
      </c>
      <c r="M28" s="231">
        <v>14</v>
      </c>
      <c r="N28" s="231">
        <v>15</v>
      </c>
      <c r="O28" s="231">
        <v>16</v>
      </c>
    </row>
    <row r="29" spans="1:20" x14ac:dyDescent="0.25">
      <c r="A29" s="460" t="str">
        <f>B7</f>
        <v>Крайний колодец</v>
      </c>
      <c r="B29" s="460"/>
      <c r="C29" s="25"/>
      <c r="D29" s="232"/>
      <c r="E29" s="13"/>
      <c r="F29" s="232"/>
      <c r="G29" s="25" t="s">
        <v>186</v>
      </c>
      <c r="H29" s="25" t="s">
        <v>187</v>
      </c>
      <c r="I29" s="59" t="s">
        <v>188</v>
      </c>
      <c r="J29" s="230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31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51.1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56.3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62.1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1.8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6.87</v>
      </c>
      <c r="G40" s="25"/>
      <c r="H40" s="25">
        <v>0</v>
      </c>
      <c r="I40" s="26"/>
      <c r="J40" s="230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30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30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30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30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30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50</v>
      </c>
      <c r="G46" s="25">
        <f>IF((F46-E46)&lt;0,0,(F46-E46))</f>
        <v>0</v>
      </c>
      <c r="H46" s="25">
        <v>1</v>
      </c>
      <c r="I46" s="26">
        <f>G46/E46*H46</f>
        <v>0</v>
      </c>
      <c r="J46" s="230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0.17</v>
      </c>
      <c r="G47" s="25">
        <f>IF((F47-E47)&lt;0,0,(F47-E47))</f>
        <v>0</v>
      </c>
      <c r="H47" s="25">
        <v>0.6</v>
      </c>
      <c r="I47" s="26">
        <f>G47/E47*H47</f>
        <v>0</v>
      </c>
      <c r="J47" s="230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107" priority="1" operator="greaterThan">
      <formula>0</formula>
    </cfRule>
  </conditionalFormatting>
  <conditionalFormatting sqref="G45:G48 G27 G29:G41">
    <cfRule type="cellIs" dxfId="106" priority="2" operator="greaterThan">
      <formula>0</formula>
    </cfRule>
  </conditionalFormatting>
  <conditionalFormatting sqref="J4 J19">
    <cfRule type="cellIs" dxfId="105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B7" sqref="B7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15.42578125" customWidth="1"/>
  </cols>
  <sheetData>
    <row r="2" spans="1:21" ht="31.9" customHeight="1" x14ac:dyDescent="0.25">
      <c r="O2" t="s">
        <v>683</v>
      </c>
      <c r="R2" s="462" t="s">
        <v>682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686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190</v>
      </c>
      <c r="G8" s="135" t="s">
        <v>167</v>
      </c>
      <c r="H8" s="136">
        <v>3.7999999999999999E-2</v>
      </c>
      <c r="I8" s="230">
        <f>F8*H8</f>
        <v>7.22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137</v>
      </c>
      <c r="G9" s="135">
        <v>1.43</v>
      </c>
      <c r="H9" s="135"/>
      <c r="I9" s="230">
        <f>F9*G9</f>
        <v>195.91</v>
      </c>
      <c r="J9" s="25">
        <f t="shared" ref="J9:J18" si="0">IF((I9-E9)&lt;0,0,(I9-E9))</f>
        <v>156.06</v>
      </c>
      <c r="K9" s="150">
        <v>1</v>
      </c>
      <c r="L9" s="26">
        <f t="shared" ref="L9:L18" si="1">J9*K9/1000000</f>
        <v>1.5605999999999999E-4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2.2526012520000003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</v>
      </c>
      <c r="G10" s="230" t="s">
        <v>167</v>
      </c>
      <c r="H10" s="230"/>
      <c r="I10" s="230">
        <f>F10</f>
        <v>1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20</v>
      </c>
      <c r="G11" s="230" t="s">
        <v>167</v>
      </c>
      <c r="H11" s="230"/>
      <c r="I11" s="230">
        <f t="shared" ref="I11:I18" si="3">F11</f>
        <v>20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63</v>
      </c>
      <c r="G12" s="230" t="s">
        <v>167</v>
      </c>
      <c r="H12" s="230"/>
      <c r="I12" s="230">
        <f t="shared" si="3"/>
        <v>63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0.74</v>
      </c>
      <c r="G13" s="230" t="s">
        <v>167</v>
      </c>
      <c r="H13" s="230"/>
      <c r="I13" s="230">
        <f t="shared" si="3"/>
        <v>0.74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1.62</v>
      </c>
      <c r="G14" s="230" t="s">
        <v>167</v>
      </c>
      <c r="H14" s="230"/>
      <c r="I14" s="230">
        <f t="shared" si="3"/>
        <v>1.62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21</v>
      </c>
      <c r="G15" s="230" t="s">
        <v>167</v>
      </c>
      <c r="H15" s="230"/>
      <c r="I15" s="230">
        <f t="shared" si="3"/>
        <v>21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30"/>
      <c r="H16" s="230"/>
      <c r="I16" s="230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1.4</v>
      </c>
      <c r="G17" s="230" t="s">
        <v>167</v>
      </c>
      <c r="H17" s="230"/>
      <c r="I17" s="230">
        <f t="shared" si="3"/>
        <v>1.4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350</v>
      </c>
      <c r="G18" s="10"/>
      <c r="H18" s="10"/>
      <c r="I18" s="230">
        <f t="shared" si="3"/>
        <v>350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2.2526012520000003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31" t="s">
        <v>1</v>
      </c>
      <c r="E27" s="12" t="s">
        <v>2</v>
      </c>
      <c r="F27" s="231" t="s">
        <v>124</v>
      </c>
      <c r="G27" s="231" t="s">
        <v>157</v>
      </c>
      <c r="H27" s="2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31">
        <v>1</v>
      </c>
      <c r="B28" s="231">
        <v>2</v>
      </c>
      <c r="C28" s="231">
        <v>3</v>
      </c>
      <c r="D28" s="231">
        <v>4</v>
      </c>
      <c r="E28" s="231">
        <v>5</v>
      </c>
      <c r="F28" s="231">
        <v>6</v>
      </c>
      <c r="G28" s="231">
        <v>8</v>
      </c>
      <c r="H28" s="231">
        <v>9</v>
      </c>
      <c r="I28" s="231">
        <v>10</v>
      </c>
      <c r="J28" s="231">
        <v>11</v>
      </c>
      <c r="K28" s="231">
        <v>12</v>
      </c>
      <c r="L28" s="231">
        <v>13</v>
      </c>
      <c r="M28" s="231">
        <v>14</v>
      </c>
      <c r="N28" s="231">
        <v>15</v>
      </c>
      <c r="O28" s="231">
        <v>16</v>
      </c>
    </row>
    <row r="29" spans="1:20" x14ac:dyDescent="0.25">
      <c r="A29" s="460" t="str">
        <f>B7</f>
        <v>кк (внутренний №1)</v>
      </c>
      <c r="B29" s="460"/>
      <c r="C29" s="25"/>
      <c r="D29" s="232"/>
      <c r="E29" s="13"/>
      <c r="F29" s="232"/>
      <c r="G29" s="25" t="s">
        <v>186</v>
      </c>
      <c r="H29" s="25" t="s">
        <v>187</v>
      </c>
      <c r="I29" s="59" t="s">
        <v>188</v>
      </c>
      <c r="J29" s="230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190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137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194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20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63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0.74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7.8</v>
      </c>
      <c r="G40" s="25"/>
      <c r="H40" s="25">
        <v>0</v>
      </c>
      <c r="I40" s="26"/>
      <c r="J40" s="230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30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30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30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30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30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21</v>
      </c>
      <c r="G46" s="25">
        <f>IF((F46-E46)&lt;0,0,(F46-E46))</f>
        <v>0</v>
      </c>
      <c r="H46" s="25">
        <v>1</v>
      </c>
      <c r="I46" s="26">
        <f>G46/E46*H46</f>
        <v>0</v>
      </c>
      <c r="J46" s="230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1.62</v>
      </c>
      <c r="G47" s="25">
        <f>IF((F47-E47)&lt;0,0,(F47-E47))</f>
        <v>0</v>
      </c>
      <c r="H47" s="25">
        <v>0.6</v>
      </c>
      <c r="I47" s="26">
        <f>G47/E47*H47</f>
        <v>0</v>
      </c>
      <c r="J47" s="230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104" priority="1" operator="greaterThan">
      <formula>0</formula>
    </cfRule>
  </conditionalFormatting>
  <conditionalFormatting sqref="G45:G48 G27 G29:G41">
    <cfRule type="cellIs" dxfId="103" priority="2" operator="greaterThan">
      <formula>0</formula>
    </cfRule>
  </conditionalFormatting>
  <conditionalFormatting sqref="J4 J19">
    <cfRule type="cellIs" dxfId="102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B7" sqref="B7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15.42578125" customWidth="1"/>
  </cols>
  <sheetData>
    <row r="2" spans="1:21" ht="31.9" customHeight="1" x14ac:dyDescent="0.25">
      <c r="O2" t="s">
        <v>683</v>
      </c>
      <c r="R2" s="462" t="s">
        <v>682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687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185</v>
      </c>
      <c r="G8" s="135" t="s">
        <v>167</v>
      </c>
      <c r="H8" s="136">
        <v>3.7999999999999999E-2</v>
      </c>
      <c r="I8" s="233">
        <f>F8*H8</f>
        <v>7.03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36</v>
      </c>
      <c r="G9" s="135">
        <v>1.43</v>
      </c>
      <c r="H9" s="135"/>
      <c r="I9" s="233">
        <f>F9*G9</f>
        <v>51.48</v>
      </c>
      <c r="J9" s="25">
        <f t="shared" ref="J9:J18" si="0">IF((I9-E9)&lt;0,0,(I9-E9))</f>
        <v>11.629999999999995</v>
      </c>
      <c r="K9" s="150">
        <v>1</v>
      </c>
      <c r="L9" s="26">
        <f t="shared" ref="L9:L18" si="1">J9*K9/1000000</f>
        <v>1.1629999999999995E-5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0.16786974599999996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1.2</v>
      </c>
      <c r="G10" s="233" t="s">
        <v>167</v>
      </c>
      <c r="H10" s="233"/>
      <c r="I10" s="233">
        <f>F10</f>
        <v>1.2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19.5</v>
      </c>
      <c r="G11" s="233" t="s">
        <v>167</v>
      </c>
      <c r="H11" s="233"/>
      <c r="I11" s="233">
        <f t="shared" ref="I11:I18" si="3">F11</f>
        <v>19.5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60.3</v>
      </c>
      <c r="G12" s="233" t="s">
        <v>167</v>
      </c>
      <c r="H12" s="233"/>
      <c r="I12" s="233">
        <f t="shared" si="3"/>
        <v>60.3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</v>
      </c>
      <c r="G13" s="233" t="s">
        <v>167</v>
      </c>
      <c r="H13" s="233"/>
      <c r="I13" s="233">
        <f t="shared" si="3"/>
        <v>0.7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1.6</v>
      </c>
      <c r="G14" s="233" t="s">
        <v>167</v>
      </c>
      <c r="H14" s="233"/>
      <c r="I14" s="233">
        <f t="shared" si="3"/>
        <v>1.6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21</v>
      </c>
      <c r="G15" s="233" t="s">
        <v>167</v>
      </c>
      <c r="H15" s="233"/>
      <c r="I15" s="233">
        <f t="shared" si="3"/>
        <v>21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33"/>
      <c r="H16" s="233"/>
      <c r="I16" s="233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1.4</v>
      </c>
      <c r="G17" s="233" t="s">
        <v>167</v>
      </c>
      <c r="H17" s="233"/>
      <c r="I17" s="233">
        <f t="shared" si="3"/>
        <v>1.4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380</v>
      </c>
      <c r="G18" s="10"/>
      <c r="H18" s="10"/>
      <c r="I18" s="233">
        <f t="shared" si="3"/>
        <v>380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0.16786974599999996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34" t="s">
        <v>1</v>
      </c>
      <c r="E27" s="12" t="s">
        <v>2</v>
      </c>
      <c r="F27" s="234" t="s">
        <v>124</v>
      </c>
      <c r="G27" s="234" t="s">
        <v>157</v>
      </c>
      <c r="H27" s="234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34">
        <v>1</v>
      </c>
      <c r="B28" s="234">
        <v>2</v>
      </c>
      <c r="C28" s="234">
        <v>3</v>
      </c>
      <c r="D28" s="234">
        <v>4</v>
      </c>
      <c r="E28" s="234">
        <v>5</v>
      </c>
      <c r="F28" s="234">
        <v>6</v>
      </c>
      <c r="G28" s="234">
        <v>8</v>
      </c>
      <c r="H28" s="234">
        <v>9</v>
      </c>
      <c r="I28" s="234">
        <v>10</v>
      </c>
      <c r="J28" s="234">
        <v>11</v>
      </c>
      <c r="K28" s="234">
        <v>12</v>
      </c>
      <c r="L28" s="234">
        <v>13</v>
      </c>
      <c r="M28" s="234">
        <v>14</v>
      </c>
      <c r="N28" s="234">
        <v>15</v>
      </c>
      <c r="O28" s="234">
        <v>16</v>
      </c>
    </row>
    <row r="29" spans="1:20" x14ac:dyDescent="0.25">
      <c r="A29" s="460" t="str">
        <f>B7</f>
        <v>кк (внутренний №2)</v>
      </c>
      <c r="B29" s="460"/>
      <c r="C29" s="25"/>
      <c r="D29" s="235"/>
      <c r="E29" s="13"/>
      <c r="F29" s="235"/>
      <c r="G29" s="25" t="s">
        <v>186</v>
      </c>
      <c r="H29" s="25" t="s">
        <v>187</v>
      </c>
      <c r="I29" s="59" t="s">
        <v>188</v>
      </c>
      <c r="J29" s="2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185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210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1.2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19.5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60.3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7.6</v>
      </c>
      <c r="G40" s="25"/>
      <c r="H40" s="25">
        <v>0</v>
      </c>
      <c r="I40" s="26"/>
      <c r="J40" s="233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18.2</v>
      </c>
      <c r="G46" s="25">
        <f>IF((F46-E46)&lt;0,0,(F46-E46))</f>
        <v>0</v>
      </c>
      <c r="H46" s="25">
        <v>1</v>
      </c>
      <c r="I46" s="26">
        <f>G46/E46*H46</f>
        <v>0</v>
      </c>
      <c r="J46" s="2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1.6</v>
      </c>
      <c r="G47" s="25">
        <f>IF((F47-E47)&lt;0,0,(F47-E47))</f>
        <v>0</v>
      </c>
      <c r="H47" s="25">
        <v>0.6</v>
      </c>
      <c r="I47" s="26">
        <f>G47/E47*H47</f>
        <v>0</v>
      </c>
      <c r="J47" s="2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30:B30"/>
    <mergeCell ref="J30:K30"/>
    <mergeCell ref="J31:J33"/>
    <mergeCell ref="J37:J38"/>
    <mergeCell ref="B41:B44"/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</mergeCells>
  <conditionalFormatting sqref="J8:J18">
    <cfRule type="cellIs" dxfId="101" priority="1" operator="greaterThan">
      <formula>0</formula>
    </cfRule>
  </conditionalFormatting>
  <conditionalFormatting sqref="G45:G48 G27 G29:G41">
    <cfRule type="cellIs" dxfId="100" priority="2" operator="greaterThan">
      <formula>0</formula>
    </cfRule>
  </conditionalFormatting>
  <conditionalFormatting sqref="J4 J19">
    <cfRule type="cellIs" dxfId="99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B7" sqref="B7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15.42578125" customWidth="1"/>
  </cols>
  <sheetData>
    <row r="2" spans="1:21" ht="31.9" customHeight="1" x14ac:dyDescent="0.25">
      <c r="O2" t="s">
        <v>683</v>
      </c>
      <c r="R2" s="462" t="s">
        <v>682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688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180</v>
      </c>
      <c r="G8" s="135" t="s">
        <v>167</v>
      </c>
      <c r="H8" s="136">
        <v>3.7999999999999999E-2</v>
      </c>
      <c r="I8" s="233">
        <f>F8*H8</f>
        <v>6.84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36</v>
      </c>
      <c r="G9" s="135">
        <v>1.43</v>
      </c>
      <c r="H9" s="135"/>
      <c r="I9" s="233">
        <f>F9*G9</f>
        <v>51.48</v>
      </c>
      <c r="J9" s="25">
        <f t="shared" ref="J9:J18" si="0">IF((I9-E9)&lt;0,0,(I9-E9))</f>
        <v>11.629999999999995</v>
      </c>
      <c r="K9" s="150">
        <v>1</v>
      </c>
      <c r="L9" s="26">
        <f t="shared" ref="L9:L18" si="1">J9*K9/1000000</f>
        <v>1.1629999999999995E-5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0.16786974599999996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1.1000000000000001</v>
      </c>
      <c r="G10" s="233" t="s">
        <v>167</v>
      </c>
      <c r="H10" s="233"/>
      <c r="I10" s="233">
        <f>F10</f>
        <v>1.1000000000000001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21</v>
      </c>
      <c r="G11" s="233" t="s">
        <v>167</v>
      </c>
      <c r="H11" s="233"/>
      <c r="I11" s="233">
        <f t="shared" ref="I11:I18" si="3">F11</f>
        <v>21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65</v>
      </c>
      <c r="G12" s="233" t="s">
        <v>167</v>
      </c>
      <c r="H12" s="233"/>
      <c r="I12" s="233">
        <f t="shared" si="3"/>
        <v>65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</v>
      </c>
      <c r="G13" s="233" t="s">
        <v>167</v>
      </c>
      <c r="H13" s="233"/>
      <c r="I13" s="233">
        <f t="shared" si="3"/>
        <v>0.7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1.5</v>
      </c>
      <c r="G14" s="233" t="s">
        <v>167</v>
      </c>
      <c r="H14" s="233"/>
      <c r="I14" s="233">
        <f t="shared" si="3"/>
        <v>1.5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19.600000000000001</v>
      </c>
      <c r="G15" s="233" t="s">
        <v>167</v>
      </c>
      <c r="H15" s="233"/>
      <c r="I15" s="233">
        <f t="shared" si="3"/>
        <v>19.600000000000001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33"/>
      <c r="H16" s="233"/>
      <c r="I16" s="233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1.4</v>
      </c>
      <c r="G17" s="233" t="s">
        <v>167</v>
      </c>
      <c r="H17" s="233"/>
      <c r="I17" s="233">
        <f t="shared" si="3"/>
        <v>1.4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340</v>
      </c>
      <c r="G18" s="10"/>
      <c r="H18" s="10"/>
      <c r="I18" s="233">
        <f t="shared" si="3"/>
        <v>340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0.16786974599999996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34" t="s">
        <v>1</v>
      </c>
      <c r="E27" s="12" t="s">
        <v>2</v>
      </c>
      <c r="F27" s="234" t="s">
        <v>124</v>
      </c>
      <c r="G27" s="234" t="s">
        <v>157</v>
      </c>
      <c r="H27" s="234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34">
        <v>1</v>
      </c>
      <c r="B28" s="234">
        <v>2</v>
      </c>
      <c r="C28" s="234">
        <v>3</v>
      </c>
      <c r="D28" s="234">
        <v>4</v>
      </c>
      <c r="E28" s="234">
        <v>5</v>
      </c>
      <c r="F28" s="234">
        <v>6</v>
      </c>
      <c r="G28" s="234">
        <v>8</v>
      </c>
      <c r="H28" s="234">
        <v>9</v>
      </c>
      <c r="I28" s="234">
        <v>10</v>
      </c>
      <c r="J28" s="234">
        <v>11</v>
      </c>
      <c r="K28" s="234">
        <v>12</v>
      </c>
      <c r="L28" s="234">
        <v>13</v>
      </c>
      <c r="M28" s="234">
        <v>14</v>
      </c>
      <c r="N28" s="234">
        <v>15</v>
      </c>
      <c r="O28" s="234">
        <v>16</v>
      </c>
    </row>
    <row r="29" spans="1:20" x14ac:dyDescent="0.25">
      <c r="A29" s="460" t="str">
        <f>B7</f>
        <v>кк (внутренний №3)</v>
      </c>
      <c r="B29" s="460"/>
      <c r="C29" s="25"/>
      <c r="D29" s="235"/>
      <c r="E29" s="13"/>
      <c r="F29" s="235"/>
      <c r="G29" s="25" t="s">
        <v>186</v>
      </c>
      <c r="H29" s="25" t="s">
        <v>187</v>
      </c>
      <c r="I29" s="59" t="s">
        <v>188</v>
      </c>
      <c r="J29" s="2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180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85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1.1000000000000001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21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65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7.8</v>
      </c>
      <c r="G40" s="25"/>
      <c r="H40" s="25">
        <v>0</v>
      </c>
      <c r="I40" s="26"/>
      <c r="J40" s="233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18.100000000000001</v>
      </c>
      <c r="G46" s="25">
        <f>IF((F46-E46)&lt;0,0,(F46-E46))</f>
        <v>0</v>
      </c>
      <c r="H46" s="25">
        <v>1</v>
      </c>
      <c r="I46" s="26">
        <f>G46/E46*H46</f>
        <v>0</v>
      </c>
      <c r="J46" s="2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1.5</v>
      </c>
      <c r="G47" s="25">
        <f>IF((F47-E47)&lt;0,0,(F47-E47))</f>
        <v>0</v>
      </c>
      <c r="H47" s="25">
        <v>0.6</v>
      </c>
      <c r="I47" s="26">
        <f>G47/E47*H47</f>
        <v>0</v>
      </c>
      <c r="J47" s="2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30:B30"/>
    <mergeCell ref="J30:K30"/>
    <mergeCell ref="J31:J33"/>
    <mergeCell ref="J37:J38"/>
    <mergeCell ref="B41:B44"/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</mergeCells>
  <conditionalFormatting sqref="J8:J18">
    <cfRule type="cellIs" dxfId="98" priority="1" operator="greaterThan">
      <formula>0</formula>
    </cfRule>
  </conditionalFormatting>
  <conditionalFormatting sqref="G45:G48 G27 G29:G41">
    <cfRule type="cellIs" dxfId="97" priority="2" operator="greaterThan">
      <formula>0</formula>
    </cfRule>
  </conditionalFormatting>
  <conditionalFormatting sqref="J4 J19">
    <cfRule type="cellIs" dxfId="96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E7" sqref="E7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15.42578125" customWidth="1"/>
  </cols>
  <sheetData>
    <row r="2" spans="1:21" ht="31.9" customHeight="1" x14ac:dyDescent="0.25">
      <c r="O2" t="s">
        <v>683</v>
      </c>
      <c r="R2" s="462" t="s">
        <v>682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689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175</v>
      </c>
      <c r="G8" s="135" t="s">
        <v>167</v>
      </c>
      <c r="H8" s="136">
        <v>3.7999999999999999E-2</v>
      </c>
      <c r="I8" s="233">
        <f>F8*H8</f>
        <v>6.6499999999999995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35</v>
      </c>
      <c r="G9" s="135">
        <v>1.43</v>
      </c>
      <c r="H9" s="135"/>
      <c r="I9" s="233">
        <f>F9*G9</f>
        <v>50.05</v>
      </c>
      <c r="J9" s="25">
        <f t="shared" ref="J9:J18" si="0">IF((I9-E9)&lt;0,0,(I9-E9))</f>
        <v>10.199999999999996</v>
      </c>
      <c r="K9" s="150">
        <v>1</v>
      </c>
      <c r="L9" s="26">
        <f t="shared" ref="L9:L18" si="1">J9*K9/1000000</f>
        <v>1.0199999999999996E-5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0.14722883999999994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1.1000000000000001</v>
      </c>
      <c r="G10" s="233" t="s">
        <v>167</v>
      </c>
      <c r="H10" s="233"/>
      <c r="I10" s="233">
        <f>F10</f>
        <v>1.1000000000000001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20</v>
      </c>
      <c r="G11" s="233" t="s">
        <v>167</v>
      </c>
      <c r="H11" s="233"/>
      <c r="I11" s="233">
        <f t="shared" ref="I11:I18" si="3">F11</f>
        <v>20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53.2</v>
      </c>
      <c r="G12" s="233" t="s">
        <v>167</v>
      </c>
      <c r="H12" s="233"/>
      <c r="I12" s="233">
        <f t="shared" si="3"/>
        <v>53.2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</v>
      </c>
      <c r="G13" s="233" t="s">
        <v>167</v>
      </c>
      <c r="H13" s="233"/>
      <c r="I13" s="233">
        <f t="shared" si="3"/>
        <v>0.7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1.5</v>
      </c>
      <c r="G14" s="233" t="s">
        <v>167</v>
      </c>
      <c r="H14" s="233"/>
      <c r="I14" s="233">
        <f t="shared" si="3"/>
        <v>1.5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20</v>
      </c>
      <c r="G15" s="233" t="s">
        <v>167</v>
      </c>
      <c r="H15" s="233"/>
      <c r="I15" s="233">
        <f t="shared" si="3"/>
        <v>20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33"/>
      <c r="H16" s="233"/>
      <c r="I16" s="233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1.4</v>
      </c>
      <c r="G17" s="233" t="s">
        <v>167</v>
      </c>
      <c r="H17" s="233"/>
      <c r="I17" s="233">
        <f t="shared" si="3"/>
        <v>1.4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345</v>
      </c>
      <c r="G18" s="10"/>
      <c r="H18" s="10"/>
      <c r="I18" s="233">
        <f t="shared" si="3"/>
        <v>345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0.14722883999999994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34" t="s">
        <v>1</v>
      </c>
      <c r="E27" s="12" t="s">
        <v>2</v>
      </c>
      <c r="F27" s="234" t="s">
        <v>124</v>
      </c>
      <c r="G27" s="234" t="s">
        <v>157</v>
      </c>
      <c r="H27" s="234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34">
        <v>1</v>
      </c>
      <c r="B28" s="234">
        <v>2</v>
      </c>
      <c r="C28" s="234">
        <v>3</v>
      </c>
      <c r="D28" s="234">
        <v>4</v>
      </c>
      <c r="E28" s="234">
        <v>5</v>
      </c>
      <c r="F28" s="234">
        <v>6</v>
      </c>
      <c r="G28" s="234">
        <v>8</v>
      </c>
      <c r="H28" s="234">
        <v>9</v>
      </c>
      <c r="I28" s="234">
        <v>10</v>
      </c>
      <c r="J28" s="234">
        <v>11</v>
      </c>
      <c r="K28" s="234">
        <v>12</v>
      </c>
      <c r="L28" s="234">
        <v>13</v>
      </c>
      <c r="M28" s="234">
        <v>14</v>
      </c>
      <c r="N28" s="234">
        <v>15</v>
      </c>
      <c r="O28" s="234">
        <v>16</v>
      </c>
    </row>
    <row r="29" spans="1:20" x14ac:dyDescent="0.25">
      <c r="A29" s="460" t="str">
        <f>B7</f>
        <v>кк (внутренний №4)</v>
      </c>
      <c r="B29" s="460"/>
      <c r="C29" s="25"/>
      <c r="D29" s="235"/>
      <c r="E29" s="13"/>
      <c r="F29" s="235"/>
      <c r="G29" s="25" t="s">
        <v>186</v>
      </c>
      <c r="H29" s="25" t="s">
        <v>187</v>
      </c>
      <c r="I29" s="59" t="s">
        <v>188</v>
      </c>
      <c r="J29" s="2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175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35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98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1.1000000000000001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20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53.2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7.9</v>
      </c>
      <c r="G40" s="25"/>
      <c r="H40" s="25">
        <v>0</v>
      </c>
      <c r="I40" s="26"/>
      <c r="J40" s="233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19.3</v>
      </c>
      <c r="G46" s="25">
        <f>IF((F46-E46)&lt;0,0,(F46-E46))</f>
        <v>0</v>
      </c>
      <c r="H46" s="25">
        <v>1</v>
      </c>
      <c r="I46" s="26">
        <f>G46/E46*H46</f>
        <v>0</v>
      </c>
      <c r="J46" s="2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1.5</v>
      </c>
      <c r="G47" s="25">
        <f>IF((F47-E47)&lt;0,0,(F47-E47))</f>
        <v>0</v>
      </c>
      <c r="H47" s="25">
        <v>0.6</v>
      </c>
      <c r="I47" s="26">
        <f>G47/E47*H47</f>
        <v>0</v>
      </c>
      <c r="J47" s="2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30:B30"/>
    <mergeCell ref="J30:K30"/>
    <mergeCell ref="J31:J33"/>
    <mergeCell ref="J37:J38"/>
    <mergeCell ref="B41:B44"/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</mergeCells>
  <conditionalFormatting sqref="J8:J18">
    <cfRule type="cellIs" dxfId="95" priority="1" operator="greaterThan">
      <formula>0</formula>
    </cfRule>
  </conditionalFormatting>
  <conditionalFormatting sqref="G45:G48 G27 G29:G41">
    <cfRule type="cellIs" dxfId="94" priority="2" operator="greaterThan">
      <formula>0</formula>
    </cfRule>
  </conditionalFormatting>
  <conditionalFormatting sqref="J4 J19">
    <cfRule type="cellIs" dxfId="93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F1" workbookViewId="0">
      <selection activeCell="F18" sqref="F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15.42578125" customWidth="1"/>
  </cols>
  <sheetData>
    <row r="2" spans="1:21" ht="31.9" customHeight="1" x14ac:dyDescent="0.25">
      <c r="O2" t="s">
        <v>683</v>
      </c>
      <c r="R2" s="462" t="s">
        <v>685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232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160</v>
      </c>
      <c r="G8" s="135" t="s">
        <v>167</v>
      </c>
      <c r="H8" s="136">
        <v>3.7999999999999999E-2</v>
      </c>
      <c r="I8" s="233">
        <f>F8*H8</f>
        <v>6.08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38</v>
      </c>
      <c r="G9" s="135">
        <v>1.43</v>
      </c>
      <c r="H9" s="135"/>
      <c r="I9" s="233">
        <f>F9*G9</f>
        <v>54.339999999999996</v>
      </c>
      <c r="J9" s="25">
        <f t="shared" ref="J9:J18" si="0">IF((I9-E9)&lt;0,0,(I9-E9))</f>
        <v>14.489999999999995</v>
      </c>
      <c r="K9" s="150">
        <v>1</v>
      </c>
      <c r="L9" s="26">
        <f t="shared" ref="L9:L18" si="1">J9*K9/1000000</f>
        <v>1.4489999999999995E-5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0.20915155799999996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1.2</v>
      </c>
      <c r="G10" s="233" t="s">
        <v>167</v>
      </c>
      <c r="H10" s="233"/>
      <c r="I10" s="233">
        <f>F10</f>
        <v>1.2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21</v>
      </c>
      <c r="G11" s="233" t="s">
        <v>167</v>
      </c>
      <c r="H11" s="233"/>
      <c r="I11" s="233">
        <f t="shared" ref="I11:I18" si="3">F11</f>
        <v>21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65</v>
      </c>
      <c r="G12" s="233" t="s">
        <v>167</v>
      </c>
      <c r="H12" s="233"/>
      <c r="I12" s="233">
        <f t="shared" si="3"/>
        <v>65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</v>
      </c>
      <c r="G13" s="233" t="s">
        <v>167</v>
      </c>
      <c r="H13" s="233"/>
      <c r="I13" s="233">
        <f t="shared" si="3"/>
        <v>0.7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2.56</v>
      </c>
      <c r="G14" s="233" t="s">
        <v>167</v>
      </c>
      <c r="H14" s="233"/>
      <c r="I14" s="233">
        <f t="shared" si="3"/>
        <v>2.56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19.5</v>
      </c>
      <c r="G15" s="233" t="s">
        <v>167</v>
      </c>
      <c r="H15" s="233"/>
      <c r="I15" s="233">
        <f t="shared" si="3"/>
        <v>19.5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33"/>
      <c r="H16" s="233"/>
      <c r="I16" s="233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1.4</v>
      </c>
      <c r="G17" s="233" t="s">
        <v>167</v>
      </c>
      <c r="H17" s="233"/>
      <c r="I17" s="233">
        <f t="shared" si="3"/>
        <v>1.4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340</v>
      </c>
      <c r="G18" s="10"/>
      <c r="H18" s="10"/>
      <c r="I18" s="233">
        <f t="shared" si="3"/>
        <v>340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0.20915155799999996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34" t="s">
        <v>1</v>
      </c>
      <c r="E27" s="12" t="s">
        <v>2</v>
      </c>
      <c r="F27" s="234" t="s">
        <v>124</v>
      </c>
      <c r="G27" s="234" t="s">
        <v>157</v>
      </c>
      <c r="H27" s="234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34">
        <v>1</v>
      </c>
      <c r="B28" s="234">
        <v>2</v>
      </c>
      <c r="C28" s="234">
        <v>3</v>
      </c>
      <c r="D28" s="234">
        <v>4</v>
      </c>
      <c r="E28" s="234">
        <v>5</v>
      </c>
      <c r="F28" s="234">
        <v>6</v>
      </c>
      <c r="G28" s="234">
        <v>8</v>
      </c>
      <c r="H28" s="234">
        <v>9</v>
      </c>
      <c r="I28" s="234">
        <v>10</v>
      </c>
      <c r="J28" s="234">
        <v>11</v>
      </c>
      <c r="K28" s="234">
        <v>12</v>
      </c>
      <c r="L28" s="234">
        <v>13</v>
      </c>
      <c r="M28" s="234">
        <v>14</v>
      </c>
      <c r="N28" s="234">
        <v>15</v>
      </c>
      <c r="O28" s="234">
        <v>16</v>
      </c>
    </row>
    <row r="29" spans="1:20" x14ac:dyDescent="0.25">
      <c r="A29" s="460" t="str">
        <f>B7</f>
        <v>кк-1</v>
      </c>
      <c r="B29" s="460"/>
      <c r="C29" s="25"/>
      <c r="D29" s="235"/>
      <c r="E29" s="13"/>
      <c r="F29" s="235"/>
      <c r="G29" s="25" t="s">
        <v>186</v>
      </c>
      <c r="H29" s="25" t="s">
        <v>187</v>
      </c>
      <c r="I29" s="59" t="s">
        <v>188</v>
      </c>
      <c r="J29" s="2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160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38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106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1.2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21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65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7.6</v>
      </c>
      <c r="G40" s="25"/>
      <c r="H40" s="25">
        <v>0</v>
      </c>
      <c r="I40" s="26"/>
      <c r="J40" s="233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6.3</v>
      </c>
      <c r="G46" s="25">
        <f>IF((F46-E46)&lt;0,0,(F46-E46))</f>
        <v>0</v>
      </c>
      <c r="H46" s="25">
        <v>1</v>
      </c>
      <c r="I46" s="26">
        <f>G46/E46*H46</f>
        <v>0</v>
      </c>
      <c r="J46" s="2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2.56</v>
      </c>
      <c r="G47" s="25">
        <f>IF((F47-E47)&lt;0,0,(F47-E47))</f>
        <v>0</v>
      </c>
      <c r="H47" s="25">
        <v>0.6</v>
      </c>
      <c r="I47" s="26">
        <f>G47/E47*H47</f>
        <v>0</v>
      </c>
      <c r="J47" s="2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30:B30"/>
    <mergeCell ref="J30:K30"/>
    <mergeCell ref="J31:J33"/>
    <mergeCell ref="J37:J38"/>
    <mergeCell ref="B41:B44"/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</mergeCells>
  <conditionalFormatting sqref="J8:J18">
    <cfRule type="cellIs" dxfId="92" priority="1" operator="greaterThan">
      <formula>0</formula>
    </cfRule>
  </conditionalFormatting>
  <conditionalFormatting sqref="G45:G48 G27 G29:G41">
    <cfRule type="cellIs" dxfId="91" priority="2" operator="greaterThan">
      <formula>0</formula>
    </cfRule>
  </conditionalFormatting>
  <conditionalFormatting sqref="J4 J19">
    <cfRule type="cellIs" dxfId="90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F42" sqref="F42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15.42578125" customWidth="1"/>
  </cols>
  <sheetData>
    <row r="2" spans="1:21" ht="31.9" customHeight="1" x14ac:dyDescent="0.25">
      <c r="O2" t="s">
        <v>683</v>
      </c>
      <c r="R2" s="462" t="s">
        <v>685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233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163</v>
      </c>
      <c r="G8" s="135" t="s">
        <v>167</v>
      </c>
      <c r="H8" s="136">
        <v>3.7999999999999999E-2</v>
      </c>
      <c r="I8" s="233">
        <f>F8*H8</f>
        <v>6.194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39</v>
      </c>
      <c r="G9" s="135">
        <v>1.43</v>
      </c>
      <c r="H9" s="135"/>
      <c r="I9" s="233">
        <f>F9*G9</f>
        <v>55.769999999999996</v>
      </c>
      <c r="J9" s="25">
        <f t="shared" ref="J9:J18" si="0">IF((I9-E9)&lt;0,0,(I9-E9))</f>
        <v>15.919999999999995</v>
      </c>
      <c r="K9" s="150">
        <v>1</v>
      </c>
      <c r="L9" s="26">
        <f t="shared" ref="L9:L18" si="1">J9*K9/1000000</f>
        <v>1.5919999999999993E-5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0.22979246399999992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</v>
      </c>
      <c r="G10" s="233" t="s">
        <v>167</v>
      </c>
      <c r="H10" s="233"/>
      <c r="I10" s="233">
        <f>F10</f>
        <v>1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20</v>
      </c>
      <c r="G11" s="233" t="s">
        <v>167</v>
      </c>
      <c r="H11" s="233"/>
      <c r="I11" s="233">
        <f t="shared" ref="I11:I18" si="3">F11</f>
        <v>20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65</v>
      </c>
      <c r="G12" s="233" t="s">
        <v>167</v>
      </c>
      <c r="H12" s="233"/>
      <c r="I12" s="233">
        <f t="shared" si="3"/>
        <v>65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</v>
      </c>
      <c r="G13" s="233" t="s">
        <v>167</v>
      </c>
      <c r="H13" s="233"/>
      <c r="I13" s="233">
        <f t="shared" si="3"/>
        <v>0.7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3.5</v>
      </c>
      <c r="G14" s="233" t="s">
        <v>167</v>
      </c>
      <c r="H14" s="233"/>
      <c r="I14" s="233">
        <f t="shared" si="3"/>
        <v>3.5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19.600000000000001</v>
      </c>
      <c r="G15" s="233" t="s">
        <v>167</v>
      </c>
      <c r="H15" s="233"/>
      <c r="I15" s="233">
        <f t="shared" si="3"/>
        <v>19.600000000000001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33"/>
      <c r="H16" s="233"/>
      <c r="I16" s="233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1.4</v>
      </c>
      <c r="G17" s="233" t="s">
        <v>167</v>
      </c>
      <c r="H17" s="233"/>
      <c r="I17" s="233">
        <f t="shared" si="3"/>
        <v>1.4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350</v>
      </c>
      <c r="G18" s="10"/>
      <c r="H18" s="10"/>
      <c r="I18" s="233">
        <f t="shared" si="3"/>
        <v>350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0.22979246399999992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34" t="s">
        <v>1</v>
      </c>
      <c r="E27" s="12" t="s">
        <v>2</v>
      </c>
      <c r="F27" s="234" t="s">
        <v>124</v>
      </c>
      <c r="G27" s="234" t="s">
        <v>157</v>
      </c>
      <c r="H27" s="234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34">
        <v>1</v>
      </c>
      <c r="B28" s="234">
        <v>2</v>
      </c>
      <c r="C28" s="234">
        <v>3</v>
      </c>
      <c r="D28" s="234">
        <v>4</v>
      </c>
      <c r="E28" s="234">
        <v>5</v>
      </c>
      <c r="F28" s="234">
        <v>6</v>
      </c>
      <c r="G28" s="234">
        <v>8</v>
      </c>
      <c r="H28" s="234">
        <v>9</v>
      </c>
      <c r="I28" s="234">
        <v>10</v>
      </c>
      <c r="J28" s="234">
        <v>11</v>
      </c>
      <c r="K28" s="234">
        <v>12</v>
      </c>
      <c r="L28" s="234">
        <v>13</v>
      </c>
      <c r="M28" s="234">
        <v>14</v>
      </c>
      <c r="N28" s="234">
        <v>15</v>
      </c>
      <c r="O28" s="234">
        <v>16</v>
      </c>
    </row>
    <row r="29" spans="1:20" x14ac:dyDescent="0.25">
      <c r="A29" s="460" t="str">
        <f>B7</f>
        <v>кк-2</v>
      </c>
      <c r="B29" s="460"/>
      <c r="C29" s="25"/>
      <c r="D29" s="235"/>
      <c r="E29" s="13"/>
      <c r="F29" s="235"/>
      <c r="G29" s="25" t="s">
        <v>186</v>
      </c>
      <c r="H29" s="25" t="s">
        <v>187</v>
      </c>
      <c r="I29" s="59" t="s">
        <v>188</v>
      </c>
      <c r="J29" s="2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163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39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102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20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65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8.1999999999999993</v>
      </c>
      <c r="G40" s="25"/>
      <c r="H40" s="25">
        <v>0</v>
      </c>
      <c r="I40" s="26"/>
      <c r="J40" s="233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5.2</v>
      </c>
      <c r="G46" s="25">
        <f>IF((F46-E46)&lt;0,0,(F46-E46))</f>
        <v>0</v>
      </c>
      <c r="H46" s="25">
        <v>1</v>
      </c>
      <c r="I46" s="26">
        <f>G46/E46*H46</f>
        <v>0</v>
      </c>
      <c r="J46" s="2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3.5</v>
      </c>
      <c r="G47" s="25">
        <f>IF((F47-E47)&lt;0,0,(F47-E47))</f>
        <v>0</v>
      </c>
      <c r="H47" s="25">
        <v>0.6</v>
      </c>
      <c r="I47" s="26">
        <f>G47/E47*H47</f>
        <v>0</v>
      </c>
      <c r="J47" s="2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30:B30"/>
    <mergeCell ref="J30:K30"/>
    <mergeCell ref="J31:J33"/>
    <mergeCell ref="J37:J38"/>
    <mergeCell ref="B41:B44"/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</mergeCells>
  <conditionalFormatting sqref="J8:J18">
    <cfRule type="cellIs" dxfId="89" priority="1" operator="greaterThan">
      <formula>0</formula>
    </cfRule>
  </conditionalFormatting>
  <conditionalFormatting sqref="G45:G48 G27 G29:G41">
    <cfRule type="cellIs" dxfId="88" priority="2" operator="greaterThan">
      <formula>0</formula>
    </cfRule>
  </conditionalFormatting>
  <conditionalFormatting sqref="J4 J19">
    <cfRule type="cellIs" dxfId="87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workbookViewId="0">
      <selection activeCell="K8" sqref="K8:K18"/>
    </sheetView>
  </sheetViews>
  <sheetFormatPr defaultRowHeight="15" x14ac:dyDescent="0.25"/>
  <cols>
    <col min="2" max="2" width="16.5703125" customWidth="1"/>
    <col min="5" max="5" width="16.2851562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231</v>
      </c>
      <c r="R2" t="s">
        <v>242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232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36</v>
      </c>
      <c r="G8" s="135" t="s">
        <v>167</v>
      </c>
      <c r="H8" s="136">
        <v>3.7999999999999999E-2</v>
      </c>
      <c r="I8" s="133">
        <f>F8*H8</f>
        <v>1.3679999999999999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5.7</v>
      </c>
      <c r="G9" s="135">
        <v>1.43</v>
      </c>
      <c r="H9" s="135"/>
      <c r="I9" s="133">
        <f>F9*G9</f>
        <v>8.1509999999999998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2.2000000000000002</v>
      </c>
      <c r="G10" s="133" t="s">
        <v>167</v>
      </c>
      <c r="H10" s="133"/>
      <c r="I10" s="133">
        <f>F10</f>
        <v>2.2000000000000002</v>
      </c>
      <c r="J10" s="25">
        <f t="shared" si="0"/>
        <v>0.99000000000000021</v>
      </c>
      <c r="K10" s="150">
        <v>1</v>
      </c>
      <c r="L10" s="26">
        <f t="shared" si="1"/>
        <v>9.9000000000000026E-7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0.86513623020000041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50.6</v>
      </c>
      <c r="G11" s="133" t="s">
        <v>167</v>
      </c>
      <c r="H11" s="133"/>
      <c r="I11" s="133">
        <f t="shared" ref="I11:I18" si="3">F11</f>
        <v>50.6</v>
      </c>
      <c r="J11" s="25">
        <f t="shared" si="0"/>
        <v>29.28</v>
      </c>
      <c r="K11" s="150">
        <v>1</v>
      </c>
      <c r="L11" s="26">
        <f t="shared" si="1"/>
        <v>2.9280000000000001E-5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1.0435392000000002E-2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63.9</v>
      </c>
      <c r="G12" s="133" t="s">
        <v>167</v>
      </c>
      <c r="H12" s="133"/>
      <c r="I12" s="133">
        <f t="shared" si="3"/>
        <v>63.9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1.26</v>
      </c>
      <c r="G13" s="133" t="s">
        <v>167</v>
      </c>
      <c r="H13" s="133"/>
      <c r="I13" s="133">
        <f t="shared" si="3"/>
        <v>1.26</v>
      </c>
      <c r="J13" s="25">
        <f t="shared" si="0"/>
        <v>0.52</v>
      </c>
      <c r="K13" s="150">
        <v>1</v>
      </c>
      <c r="L13" s="26">
        <f t="shared" si="1"/>
        <v>5.2E-7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0.18380831040000001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0.12</v>
      </c>
      <c r="G14" s="133" t="s">
        <v>167</v>
      </c>
      <c r="H14" s="133"/>
      <c r="I14" s="133">
        <f t="shared" si="3"/>
        <v>0.12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15.4</v>
      </c>
      <c r="G15" s="133" t="s">
        <v>167</v>
      </c>
      <c r="H15" s="133"/>
      <c r="I15" s="133">
        <f t="shared" si="3"/>
        <v>15.4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0.13</v>
      </c>
      <c r="G17" s="133" t="s">
        <v>167</v>
      </c>
      <c r="H17" s="133"/>
      <c r="I17" s="133">
        <f t="shared" si="3"/>
        <v>0.13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281</v>
      </c>
      <c r="G18" s="10"/>
      <c r="H18" s="10"/>
      <c r="I18" s="133">
        <f t="shared" si="3"/>
        <v>281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1.0593799326000004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кк-1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36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5.7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51.7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2.2000000000000002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50.6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63.9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1.26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6.83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0.12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410" priority="2" operator="greaterThan">
      <formula>0</formula>
    </cfRule>
  </conditionalFormatting>
  <conditionalFormatting sqref="J4 J19">
    <cfRule type="cellIs" dxfId="409" priority="3" operator="greaterThan">
      <formula>0</formula>
    </cfRule>
  </conditionalFormatting>
  <conditionalFormatting sqref="J8:J18">
    <cfRule type="cellIs" dxfId="408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F1" workbookViewId="0">
      <selection activeCell="H55" sqref="H55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15.42578125" customWidth="1"/>
  </cols>
  <sheetData>
    <row r="2" spans="1:21" ht="31.9" customHeight="1" x14ac:dyDescent="0.25">
      <c r="O2" t="s">
        <v>683</v>
      </c>
      <c r="R2" s="462" t="s">
        <v>692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693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163</v>
      </c>
      <c r="G8" s="135" t="s">
        <v>167</v>
      </c>
      <c r="H8" s="136">
        <v>3.7999999999999999E-2</v>
      </c>
      <c r="I8" s="247">
        <f>F8*H8</f>
        <v>6.194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35</v>
      </c>
      <c r="G9" s="135">
        <v>1.43</v>
      </c>
      <c r="H9" s="135"/>
      <c r="I9" s="247">
        <f>F9*G9</f>
        <v>50.05</v>
      </c>
      <c r="J9" s="25">
        <f t="shared" ref="J9:J18" si="0">IF((I9-E9)&lt;0,0,(I9-E9))</f>
        <v>10.199999999999996</v>
      </c>
      <c r="K9" s="150">
        <v>1</v>
      </c>
      <c r="L9" s="26">
        <f t="shared" ref="L9:L18" si="1">J9*K9/1000000</f>
        <v>1.0199999999999996E-5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0.14722883999999994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0.9</v>
      </c>
      <c r="G10" s="247" t="s">
        <v>167</v>
      </c>
      <c r="H10" s="247"/>
      <c r="I10" s="247">
        <f>F10</f>
        <v>0.9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18.2</v>
      </c>
      <c r="G11" s="247" t="s">
        <v>167</v>
      </c>
      <c r="H11" s="247"/>
      <c r="I11" s="247">
        <f t="shared" ref="I11:I18" si="3">F11</f>
        <v>18.2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58</v>
      </c>
      <c r="G12" s="247" t="s">
        <v>167</v>
      </c>
      <c r="H12" s="247"/>
      <c r="I12" s="247">
        <f t="shared" si="3"/>
        <v>58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0.68</v>
      </c>
      <c r="G13" s="247" t="s">
        <v>167</v>
      </c>
      <c r="H13" s="247"/>
      <c r="I13" s="247">
        <f t="shared" si="3"/>
        <v>0.68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2.5</v>
      </c>
      <c r="G14" s="247" t="s">
        <v>167</v>
      </c>
      <c r="H14" s="247"/>
      <c r="I14" s="247">
        <f t="shared" si="3"/>
        <v>2.5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19</v>
      </c>
      <c r="G15" s="247" t="s">
        <v>167</v>
      </c>
      <c r="H15" s="247"/>
      <c r="I15" s="247">
        <f t="shared" si="3"/>
        <v>19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1.4</v>
      </c>
      <c r="G17" s="247" t="s">
        <v>167</v>
      </c>
      <c r="H17" s="247"/>
      <c r="I17" s="247">
        <f t="shared" si="3"/>
        <v>1.4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354</v>
      </c>
      <c r="G18" s="10"/>
      <c r="H18" s="10"/>
      <c r="I18" s="247">
        <f t="shared" si="3"/>
        <v>354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0.14722883999999994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163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35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85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0.9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18.2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58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0.68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7.3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16.7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2.5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86" priority="1" operator="greaterThan">
      <formula>0</formula>
    </cfRule>
  </conditionalFormatting>
  <conditionalFormatting sqref="G45:G48 G27 G29:G41">
    <cfRule type="cellIs" dxfId="85" priority="2" operator="greaterThan">
      <formula>0</formula>
    </cfRule>
  </conditionalFormatting>
  <conditionalFormatting sqref="J4 J19">
    <cfRule type="cellIs" dxfId="84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F1" workbookViewId="0">
      <selection activeCell="F12" sqref="F12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15.42578125" customWidth="1"/>
  </cols>
  <sheetData>
    <row r="2" spans="1:21" ht="31.9" customHeight="1" x14ac:dyDescent="0.25">
      <c r="O2" t="s">
        <v>683</v>
      </c>
      <c r="R2" s="462" t="s">
        <v>695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693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182.1</v>
      </c>
      <c r="G8" s="135" t="s">
        <v>167</v>
      </c>
      <c r="H8" s="136">
        <v>3.7999999999999999E-2</v>
      </c>
      <c r="I8" s="247">
        <f>F8*H8</f>
        <v>6.9197999999999995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35</v>
      </c>
      <c r="G9" s="135">
        <v>1.43</v>
      </c>
      <c r="H9" s="135"/>
      <c r="I9" s="247">
        <f>F9*G9</f>
        <v>50.05</v>
      </c>
      <c r="J9" s="25">
        <f t="shared" ref="J9:J18" si="0">IF((I9-E9)&lt;0,0,(I9-E9))</f>
        <v>10.199999999999996</v>
      </c>
      <c r="K9" s="150">
        <v>1</v>
      </c>
      <c r="L9" s="26">
        <f t="shared" ref="L9:L18" si="1">J9*K9/1000000</f>
        <v>1.0199999999999996E-5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0.14722883999999994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0.9</v>
      </c>
      <c r="G10" s="247" t="s">
        <v>167</v>
      </c>
      <c r="H10" s="247"/>
      <c r="I10" s="247">
        <f>F10</f>
        <v>0.9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18</v>
      </c>
      <c r="G11" s="247" t="s">
        <v>167</v>
      </c>
      <c r="H11" s="247"/>
      <c r="I11" s="247">
        <f t="shared" ref="I11:I18" si="3">F11</f>
        <v>18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61</v>
      </c>
      <c r="G12" s="247" t="s">
        <v>167</v>
      </c>
      <c r="H12" s="247"/>
      <c r="I12" s="247">
        <f t="shared" si="3"/>
        <v>61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</v>
      </c>
      <c r="G13" s="247" t="s">
        <v>167</v>
      </c>
      <c r="H13" s="247"/>
      <c r="I13" s="247">
        <f t="shared" si="3"/>
        <v>0.7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3.6</v>
      </c>
      <c r="G14" s="247" t="s">
        <v>167</v>
      </c>
      <c r="H14" s="247"/>
      <c r="I14" s="247">
        <f t="shared" si="3"/>
        <v>3.6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20</v>
      </c>
      <c r="G15" s="247" t="s">
        <v>167</v>
      </c>
      <c r="H15" s="247"/>
      <c r="I15" s="247">
        <f t="shared" si="3"/>
        <v>20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1.3</v>
      </c>
      <c r="G17" s="247" t="s">
        <v>167</v>
      </c>
      <c r="H17" s="247"/>
      <c r="I17" s="247">
        <f t="shared" si="3"/>
        <v>1.3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380</v>
      </c>
      <c r="G18" s="10"/>
      <c r="H18" s="10"/>
      <c r="I18" s="247">
        <f t="shared" si="3"/>
        <v>380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0.14722883999999994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182.1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35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120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0.9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18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61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8.1999999999999993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20.8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3.6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83" priority="1" operator="greaterThan">
      <formula>0</formula>
    </cfRule>
  </conditionalFormatting>
  <conditionalFormatting sqref="G45:G48 G27 G29:G41">
    <cfRule type="cellIs" dxfId="82" priority="2" operator="greaterThan">
      <formula>0</formula>
    </cfRule>
  </conditionalFormatting>
  <conditionalFormatting sqref="J4 J19">
    <cfRule type="cellIs" dxfId="81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E23" sqref="E23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15.42578125" customWidth="1"/>
  </cols>
  <sheetData>
    <row r="2" spans="1:21" ht="31.9" customHeight="1" x14ac:dyDescent="0.25">
      <c r="O2" t="s">
        <v>683</v>
      </c>
      <c r="R2" s="462" t="s">
        <v>697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693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178</v>
      </c>
      <c r="G8" s="135" t="s">
        <v>167</v>
      </c>
      <c r="H8" s="136">
        <v>3.7999999999999999E-2</v>
      </c>
      <c r="I8" s="247">
        <f>F8*H8</f>
        <v>6.7640000000000002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38</v>
      </c>
      <c r="G9" s="135">
        <v>1.43</v>
      </c>
      <c r="H9" s="135"/>
      <c r="I9" s="247">
        <f>F9*G9</f>
        <v>54.339999999999996</v>
      </c>
      <c r="J9" s="25">
        <f t="shared" ref="J9:J18" si="0">IF((I9-E9)&lt;0,0,(I9-E9))</f>
        <v>14.489999999999995</v>
      </c>
      <c r="K9" s="150">
        <v>1</v>
      </c>
      <c r="L9" s="26">
        <f t="shared" ref="L9:L18" si="1">J9*K9/1000000</f>
        <v>1.4489999999999995E-5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0.20915155799999996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0.8</v>
      </c>
      <c r="G10" s="247" t="s">
        <v>167</v>
      </c>
      <c r="H10" s="247"/>
      <c r="I10" s="247">
        <f>F10</f>
        <v>0.8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17</v>
      </c>
      <c r="G11" s="247" t="s">
        <v>167</v>
      </c>
      <c r="H11" s="247"/>
      <c r="I11" s="247">
        <f t="shared" ref="I11:I18" si="3">F11</f>
        <v>17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62.2</v>
      </c>
      <c r="G12" s="247" t="s">
        <v>167</v>
      </c>
      <c r="H12" s="247"/>
      <c r="I12" s="247">
        <f t="shared" si="3"/>
        <v>62.2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0.6</v>
      </c>
      <c r="G13" s="247" t="s">
        <v>167</v>
      </c>
      <c r="H13" s="247"/>
      <c r="I13" s="247">
        <f t="shared" si="3"/>
        <v>0.6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0.98</v>
      </c>
      <c r="G14" s="247" t="s">
        <v>167</v>
      </c>
      <c r="H14" s="247"/>
      <c r="I14" s="247">
        <f t="shared" si="3"/>
        <v>0.98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20</v>
      </c>
      <c r="G15" s="247" t="s">
        <v>167</v>
      </c>
      <c r="H15" s="247"/>
      <c r="I15" s="247">
        <f t="shared" si="3"/>
        <v>20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1.25</v>
      </c>
      <c r="G17" s="247" t="s">
        <v>167</v>
      </c>
      <c r="H17" s="247"/>
      <c r="I17" s="247">
        <f t="shared" si="3"/>
        <v>1.25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320</v>
      </c>
      <c r="G18" s="10"/>
      <c r="H18" s="10"/>
      <c r="I18" s="247">
        <f t="shared" si="3"/>
        <v>320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0.20915155799999996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178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38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320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17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62.2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0.6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4.0999999999999996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0.98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80" priority="1" operator="greaterThan">
      <formula>0</formula>
    </cfRule>
  </conditionalFormatting>
  <conditionalFormatting sqref="G45:G48 G27 G29:G41">
    <cfRule type="cellIs" dxfId="79" priority="2" operator="greaterThan">
      <formula>0</formula>
    </cfRule>
  </conditionalFormatting>
  <conditionalFormatting sqref="J4 J19">
    <cfRule type="cellIs" dxfId="78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G48" sqref="G4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15.42578125" customWidth="1"/>
  </cols>
  <sheetData>
    <row r="2" spans="1:21" ht="31.9" customHeight="1" x14ac:dyDescent="0.25">
      <c r="O2" t="s">
        <v>683</v>
      </c>
      <c r="R2" s="462" t="s">
        <v>699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700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147</v>
      </c>
      <c r="G8" s="135" t="s">
        <v>167</v>
      </c>
      <c r="H8" s="136">
        <v>3.7999999999999999E-2</v>
      </c>
      <c r="I8" s="247">
        <f>F8*H8</f>
        <v>5.5860000000000003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36</v>
      </c>
      <c r="G9" s="135">
        <v>1.43</v>
      </c>
      <c r="H9" s="135"/>
      <c r="I9" s="247">
        <f>F9*G9</f>
        <v>51.48</v>
      </c>
      <c r="J9" s="25">
        <f t="shared" ref="J9:J18" si="0">IF((I9-E9)&lt;0,0,(I9-E9))</f>
        <v>11.629999999999995</v>
      </c>
      <c r="K9" s="150">
        <v>1</v>
      </c>
      <c r="L9" s="26">
        <f t="shared" ref="L9:L18" si="1">J9*K9/1000000</f>
        <v>1.1629999999999995E-5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0.16786974599999996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3.7999999999999999E-2</v>
      </c>
      <c r="G10" s="247" t="s">
        <v>167</v>
      </c>
      <c r="H10" s="247"/>
      <c r="I10" s="247">
        <f>F10</f>
        <v>3.7999999999999999E-2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15.8</v>
      </c>
      <c r="G11" s="247" t="s">
        <v>167</v>
      </c>
      <c r="H11" s="247"/>
      <c r="I11" s="247">
        <f t="shared" ref="I11:I18" si="3">F11</f>
        <v>15.8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58.1</v>
      </c>
      <c r="G12" s="247" t="s">
        <v>167</v>
      </c>
      <c r="H12" s="247"/>
      <c r="I12" s="247">
        <f t="shared" si="3"/>
        <v>58.1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0.05</v>
      </c>
      <c r="G13" s="247" t="s">
        <v>167</v>
      </c>
      <c r="H13" s="247"/>
      <c r="I13" s="247">
        <f t="shared" si="3"/>
        <v>0.05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0.22</v>
      </c>
      <c r="G14" s="247" t="s">
        <v>167</v>
      </c>
      <c r="H14" s="247"/>
      <c r="I14" s="247">
        <f t="shared" si="3"/>
        <v>0.22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19</v>
      </c>
      <c r="G15" s="247" t="s">
        <v>167</v>
      </c>
      <c r="H15" s="247"/>
      <c r="I15" s="247">
        <f t="shared" si="3"/>
        <v>19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1.4</v>
      </c>
      <c r="G17" s="247" t="s">
        <v>167</v>
      </c>
      <c r="H17" s="247"/>
      <c r="I17" s="247">
        <f t="shared" si="3"/>
        <v>1.4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350</v>
      </c>
      <c r="G18" s="10"/>
      <c r="H18" s="10"/>
      <c r="I18" s="247">
        <f t="shared" si="3"/>
        <v>350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0.16786974599999996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КК-10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147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210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3.7999999999999999E-2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15.8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58.1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0.05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7.1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0.13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0.22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77" priority="1" operator="greaterThan">
      <formula>0</formula>
    </cfRule>
  </conditionalFormatting>
  <conditionalFormatting sqref="G45:G48 G27 G29:G41">
    <cfRule type="cellIs" dxfId="76" priority="2" operator="greaterThan">
      <formula>0</formula>
    </cfRule>
  </conditionalFormatting>
  <conditionalFormatting sqref="J4 J19">
    <cfRule type="cellIs" dxfId="75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F1" workbookViewId="0">
      <selection activeCell="I53" sqref="I53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15.42578125" customWidth="1"/>
  </cols>
  <sheetData>
    <row r="2" spans="1:21" ht="31.9" customHeight="1" x14ac:dyDescent="0.25">
      <c r="O2" t="s">
        <v>683</v>
      </c>
      <c r="R2" s="462" t="s">
        <v>702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693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178</v>
      </c>
      <c r="G8" s="135" t="s">
        <v>167</v>
      </c>
      <c r="H8" s="136">
        <v>3.7999999999999999E-2</v>
      </c>
      <c r="I8" s="247">
        <f>F8*H8</f>
        <v>6.7640000000000002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38</v>
      </c>
      <c r="G9" s="135">
        <v>1.43</v>
      </c>
      <c r="H9" s="135"/>
      <c r="I9" s="247">
        <f>F9*G9</f>
        <v>54.339999999999996</v>
      </c>
      <c r="J9" s="25">
        <f t="shared" ref="J9:J18" si="0">IF((I9-E9)&lt;0,0,(I9-E9))</f>
        <v>14.489999999999995</v>
      </c>
      <c r="K9" s="150">
        <v>1</v>
      </c>
      <c r="L9" s="26">
        <f t="shared" ref="L9:L18" si="1">J9*K9/1000000</f>
        <v>1.4489999999999995E-5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0.20915155799999996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0.8</v>
      </c>
      <c r="G10" s="247" t="s">
        <v>167</v>
      </c>
      <c r="H10" s="247"/>
      <c r="I10" s="247">
        <f>F10</f>
        <v>0.8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17</v>
      </c>
      <c r="G11" s="247" t="s">
        <v>167</v>
      </c>
      <c r="H11" s="247"/>
      <c r="I11" s="247">
        <f t="shared" ref="I11:I18" si="3">F11</f>
        <v>17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62.2</v>
      </c>
      <c r="G12" s="247" t="s">
        <v>167</v>
      </c>
      <c r="H12" s="247"/>
      <c r="I12" s="247">
        <f t="shared" si="3"/>
        <v>62.2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0.6</v>
      </c>
      <c r="G13" s="247" t="s">
        <v>167</v>
      </c>
      <c r="H13" s="247"/>
      <c r="I13" s="247">
        <f t="shared" si="3"/>
        <v>0.6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0.98</v>
      </c>
      <c r="G14" s="247" t="s">
        <v>167</v>
      </c>
      <c r="H14" s="247"/>
      <c r="I14" s="247">
        <f t="shared" si="3"/>
        <v>0.98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20</v>
      </c>
      <c r="G15" s="247" t="s">
        <v>167</v>
      </c>
      <c r="H15" s="247"/>
      <c r="I15" s="247">
        <f t="shared" si="3"/>
        <v>20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1.1000000000000001</v>
      </c>
      <c r="G17" s="247" t="s">
        <v>167</v>
      </c>
      <c r="H17" s="247"/>
      <c r="I17" s="247">
        <f t="shared" si="3"/>
        <v>1.1000000000000001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320</v>
      </c>
      <c r="G18" s="10"/>
      <c r="H18" s="10"/>
      <c r="I18" s="247">
        <f t="shared" si="3"/>
        <v>320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0.20915155799999996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178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38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320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17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62.2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0.6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4.0999999999999996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0.98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74" priority="1" operator="greaterThan">
      <formula>0</formula>
    </cfRule>
  </conditionalFormatting>
  <conditionalFormatting sqref="G45:G48 G27 G29:G41">
    <cfRule type="cellIs" dxfId="73" priority="2" operator="greaterThan">
      <formula>0</formula>
    </cfRule>
  </conditionalFormatting>
  <conditionalFormatting sqref="J4 J19">
    <cfRule type="cellIs" dxfId="72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F1" workbookViewId="0">
      <selection activeCell="L48" sqref="L4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15.42578125" customWidth="1"/>
  </cols>
  <sheetData>
    <row r="2" spans="1:21" ht="31.9" customHeight="1" x14ac:dyDescent="0.25">
      <c r="O2" t="s">
        <v>683</v>
      </c>
      <c r="R2" s="462" t="s">
        <v>704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693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182</v>
      </c>
      <c r="G8" s="135" t="s">
        <v>167</v>
      </c>
      <c r="H8" s="136">
        <v>3.7999999999999999E-2</v>
      </c>
      <c r="I8" s="247">
        <f>F8*H8</f>
        <v>6.9159999999999995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35.799999999999997</v>
      </c>
      <c r="G9" s="135">
        <v>1.43</v>
      </c>
      <c r="H9" s="135"/>
      <c r="I9" s="247">
        <f>F9*G9</f>
        <v>51.193999999999996</v>
      </c>
      <c r="J9" s="25">
        <f t="shared" ref="J9:J18" si="0">IF((I9-E9)&lt;0,0,(I9-E9))</f>
        <v>11.343999999999994</v>
      </c>
      <c r="K9" s="150">
        <v>1</v>
      </c>
      <c r="L9" s="26">
        <f t="shared" ref="L9:L18" si="1">J9*K9/1000000</f>
        <v>1.1343999999999993E-5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0.16374156479999993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</v>
      </c>
      <c r="G10" s="247" t="s">
        <v>167</v>
      </c>
      <c r="H10" s="247"/>
      <c r="I10" s="247">
        <f>F10</f>
        <v>1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15</v>
      </c>
      <c r="G11" s="247" t="s">
        <v>167</v>
      </c>
      <c r="H11" s="247"/>
      <c r="I11" s="247">
        <f t="shared" ref="I11:I18" si="3">F11</f>
        <v>15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52</v>
      </c>
      <c r="G12" s="247" t="s">
        <v>167</v>
      </c>
      <c r="H12" s="247"/>
      <c r="I12" s="247">
        <f t="shared" si="3"/>
        <v>52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0.65</v>
      </c>
      <c r="G13" s="247" t="s">
        <v>167</v>
      </c>
      <c r="H13" s="247"/>
      <c r="I13" s="247">
        <f t="shared" si="3"/>
        <v>0.65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1.83</v>
      </c>
      <c r="G14" s="247" t="s">
        <v>167</v>
      </c>
      <c r="H14" s="247"/>
      <c r="I14" s="247">
        <f t="shared" si="3"/>
        <v>1.83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18.8</v>
      </c>
      <c r="G15" s="247" t="s">
        <v>167</v>
      </c>
      <c r="H15" s="247"/>
      <c r="I15" s="247">
        <f t="shared" si="3"/>
        <v>18.8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</v>
      </c>
      <c r="G17" s="247" t="s">
        <v>167</v>
      </c>
      <c r="H17" s="247"/>
      <c r="I17" s="247">
        <f t="shared" si="3"/>
        <v>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290</v>
      </c>
      <c r="G18" s="10"/>
      <c r="H18" s="10"/>
      <c r="I18" s="247">
        <f t="shared" si="3"/>
        <v>290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0.16374156479999993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182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35.799999999999997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80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15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52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0.65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7.5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12.4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1.83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71" priority="1" operator="greaterThan">
      <formula>0</formula>
    </cfRule>
  </conditionalFormatting>
  <conditionalFormatting sqref="G45:G48 G27 G29:G41">
    <cfRule type="cellIs" dxfId="70" priority="2" operator="greaterThan">
      <formula>0</formula>
    </cfRule>
  </conditionalFormatting>
  <conditionalFormatting sqref="J4 J19">
    <cfRule type="cellIs" dxfId="69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F1" workbookViewId="0">
      <selection activeCell="E50" sqref="E50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15.42578125" customWidth="1"/>
  </cols>
  <sheetData>
    <row r="2" spans="1:21" ht="31.9" customHeight="1" x14ac:dyDescent="0.25">
      <c r="O2" t="s">
        <v>683</v>
      </c>
      <c r="R2" s="462" t="s">
        <v>706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693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182</v>
      </c>
      <c r="G8" s="135" t="s">
        <v>167</v>
      </c>
      <c r="H8" s="136">
        <v>3.7999999999999999E-2</v>
      </c>
      <c r="I8" s="247">
        <f>F8*H8</f>
        <v>6.9159999999999995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35</v>
      </c>
      <c r="G9" s="135">
        <v>1.43</v>
      </c>
      <c r="H9" s="135"/>
      <c r="I9" s="247">
        <f>F9*G9</f>
        <v>50.05</v>
      </c>
      <c r="J9" s="25">
        <f t="shared" ref="J9:J18" si="0">IF((I9-E9)&lt;0,0,(I9-E9))</f>
        <v>10.199999999999996</v>
      </c>
      <c r="K9" s="150">
        <v>1</v>
      </c>
      <c r="L9" s="26">
        <f t="shared" ref="L9:L18" si="1">J9*K9/1000000</f>
        <v>1.0199999999999996E-5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0.14722883999999994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0.8</v>
      </c>
      <c r="G10" s="247" t="s">
        <v>167</v>
      </c>
      <c r="H10" s="247"/>
      <c r="I10" s="247">
        <f>F10</f>
        <v>0.8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19</v>
      </c>
      <c r="G11" s="247" t="s">
        <v>167</v>
      </c>
      <c r="H11" s="247"/>
      <c r="I11" s="247">
        <f t="shared" ref="I11:I18" si="3">F11</f>
        <v>19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55</v>
      </c>
      <c r="G12" s="247" t="s">
        <v>167</v>
      </c>
      <c r="H12" s="247"/>
      <c r="I12" s="247">
        <f t="shared" si="3"/>
        <v>55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0.52</v>
      </c>
      <c r="G13" s="247" t="s">
        <v>167</v>
      </c>
      <c r="H13" s="247"/>
      <c r="I13" s="247">
        <f t="shared" si="3"/>
        <v>0.52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</v>
      </c>
      <c r="G14" s="247" t="s">
        <v>167</v>
      </c>
      <c r="H14" s="247"/>
      <c r="I14" s="247">
        <f t="shared" si="3"/>
        <v>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15</v>
      </c>
      <c r="G15" s="247" t="s">
        <v>167</v>
      </c>
      <c r="H15" s="247"/>
      <c r="I15" s="247">
        <f t="shared" si="3"/>
        <v>15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1.4</v>
      </c>
      <c r="G17" s="247" t="s">
        <v>167</v>
      </c>
      <c r="H17" s="247"/>
      <c r="I17" s="247">
        <f t="shared" si="3"/>
        <v>1.4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350</v>
      </c>
      <c r="G18" s="10"/>
      <c r="H18" s="10"/>
      <c r="I18" s="247">
        <f t="shared" si="3"/>
        <v>350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0.14722883999999994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182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35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96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19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55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0.52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3.8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68" priority="1" operator="greaterThan">
      <formula>0</formula>
    </cfRule>
  </conditionalFormatting>
  <conditionalFormatting sqref="G45:G48 G27 G29:G41">
    <cfRule type="cellIs" dxfId="67" priority="2" operator="greaterThan">
      <formula>0</formula>
    </cfRule>
  </conditionalFormatting>
  <conditionalFormatting sqref="J4 J19">
    <cfRule type="cellIs" dxfId="66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B5" sqref="B5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17.42578125" customWidth="1"/>
  </cols>
  <sheetData>
    <row r="2" spans="1:21" ht="40.15" customHeight="1" x14ac:dyDescent="0.25">
      <c r="O2" t="s">
        <v>683</v>
      </c>
      <c r="R2" s="462" t="s">
        <v>711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719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143</v>
      </c>
      <c r="G8" s="135" t="s">
        <v>167</v>
      </c>
      <c r="H8" s="136">
        <v>3.7999999999999999E-2</v>
      </c>
      <c r="I8" s="247">
        <f>F8*H8</f>
        <v>5.4340000000000002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33</v>
      </c>
      <c r="G9" s="135">
        <v>1.43</v>
      </c>
      <c r="H9" s="135"/>
      <c r="I9" s="247">
        <f>F9*G9</f>
        <v>47.19</v>
      </c>
      <c r="J9" s="25">
        <f t="shared" ref="J9:J18" si="0">IF((I9-E9)&lt;0,0,(I9-E9))</f>
        <v>7.3399999999999963</v>
      </c>
      <c r="K9" s="150">
        <v>1</v>
      </c>
      <c r="L9" s="26">
        <f t="shared" ref="L9:L18" si="1">J9*K9/1000000</f>
        <v>7.3399999999999966E-6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0.10594702799999996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0.6</v>
      </c>
      <c r="G10" s="247" t="s">
        <v>167</v>
      </c>
      <c r="H10" s="247"/>
      <c r="I10" s="247">
        <f>F10</f>
        <v>0.6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21</v>
      </c>
      <c r="G11" s="247" t="s">
        <v>167</v>
      </c>
      <c r="H11" s="247"/>
      <c r="I11" s="247">
        <f t="shared" ref="I11:I18" si="3">F11</f>
        <v>21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50</v>
      </c>
      <c r="G12" s="247" t="s">
        <v>167</v>
      </c>
      <c r="H12" s="247"/>
      <c r="I12" s="247">
        <f t="shared" si="3"/>
        <v>50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0.56999999999999995</v>
      </c>
      <c r="G13" s="247" t="s">
        <v>167</v>
      </c>
      <c r="H13" s="247"/>
      <c r="I13" s="247">
        <f t="shared" si="3"/>
        <v>0.56999999999999995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2.2999999999999998</v>
      </c>
      <c r="G14" s="247" t="s">
        <v>167</v>
      </c>
      <c r="H14" s="247"/>
      <c r="I14" s="247">
        <f t="shared" si="3"/>
        <v>2.2999999999999998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22</v>
      </c>
      <c r="G15" s="247" t="s">
        <v>167</v>
      </c>
      <c r="H15" s="247"/>
      <c r="I15" s="247">
        <f t="shared" si="3"/>
        <v>22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1.2</v>
      </c>
      <c r="G17" s="247" t="s">
        <v>167</v>
      </c>
      <c r="H17" s="247"/>
      <c r="I17" s="247">
        <f t="shared" si="3"/>
        <v>1.2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320</v>
      </c>
      <c r="G18" s="10"/>
      <c r="H18" s="10"/>
      <c r="I18" s="247">
        <f t="shared" si="3"/>
        <v>320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0.10594702799999996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КК-37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143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33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254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0.6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21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50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0.56999999999999995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8.1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12.3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2.2999999999999998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65" priority="1" operator="greaterThan">
      <formula>0</formula>
    </cfRule>
  </conditionalFormatting>
  <conditionalFormatting sqref="G45:G48 G27 G29:G41">
    <cfRule type="cellIs" dxfId="64" priority="2" operator="greaterThan">
      <formula>0</formula>
    </cfRule>
  </conditionalFormatting>
  <conditionalFormatting sqref="J4 J19">
    <cfRule type="cellIs" dxfId="63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F40" sqref="F40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17.42578125" customWidth="1"/>
  </cols>
  <sheetData>
    <row r="2" spans="1:21" ht="47.45" customHeight="1" x14ac:dyDescent="0.25">
      <c r="O2" t="s">
        <v>683</v>
      </c>
      <c r="R2" s="462" t="s">
        <v>718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693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178</v>
      </c>
      <c r="G8" s="135" t="s">
        <v>167</v>
      </c>
      <c r="H8" s="136">
        <v>3.7999999999999999E-2</v>
      </c>
      <c r="I8" s="247">
        <f>F8*H8</f>
        <v>6.7640000000000002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38</v>
      </c>
      <c r="G9" s="135">
        <v>1.43</v>
      </c>
      <c r="H9" s="135"/>
      <c r="I9" s="247">
        <f>F9*G9</f>
        <v>54.339999999999996</v>
      </c>
      <c r="J9" s="25">
        <f t="shared" ref="J9:J18" si="0">IF((I9-E9)&lt;0,0,(I9-E9))</f>
        <v>14.489999999999995</v>
      </c>
      <c r="K9" s="150">
        <v>1</v>
      </c>
      <c r="L9" s="26">
        <f t="shared" ref="L9:L18" si="1">J9*K9/1000000</f>
        <v>1.4489999999999995E-5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0.20915155799999996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0.8</v>
      </c>
      <c r="G10" s="247" t="s">
        <v>167</v>
      </c>
      <c r="H10" s="247"/>
      <c r="I10" s="247">
        <f>F10</f>
        <v>0.8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17</v>
      </c>
      <c r="G11" s="247" t="s">
        <v>167</v>
      </c>
      <c r="H11" s="247"/>
      <c r="I11" s="247">
        <f t="shared" ref="I11:I18" si="3">F11</f>
        <v>17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62.2</v>
      </c>
      <c r="G12" s="247" t="s">
        <v>167</v>
      </c>
      <c r="H12" s="247"/>
      <c r="I12" s="247">
        <f t="shared" si="3"/>
        <v>62.2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0.6</v>
      </c>
      <c r="G13" s="247" t="s">
        <v>167</v>
      </c>
      <c r="H13" s="247"/>
      <c r="I13" s="247">
        <f t="shared" si="3"/>
        <v>0.6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0.98</v>
      </c>
      <c r="G14" s="247" t="s">
        <v>167</v>
      </c>
      <c r="H14" s="247"/>
      <c r="I14" s="247">
        <f t="shared" si="3"/>
        <v>0.98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20</v>
      </c>
      <c r="G15" s="247" t="s">
        <v>167</v>
      </c>
      <c r="H15" s="247"/>
      <c r="I15" s="247">
        <f t="shared" si="3"/>
        <v>20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1.4</v>
      </c>
      <c r="G17" s="247" t="s">
        <v>167</v>
      </c>
      <c r="H17" s="247"/>
      <c r="I17" s="247">
        <f t="shared" si="3"/>
        <v>1.4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320</v>
      </c>
      <c r="G18" s="10"/>
      <c r="H18" s="10"/>
      <c r="I18" s="247">
        <f t="shared" si="3"/>
        <v>320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0.20915155799999996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178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38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320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17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62.2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0.6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4.0999999999999996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0.98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62" priority="1" operator="greaterThan">
      <formula>0</formula>
    </cfRule>
  </conditionalFormatting>
  <conditionalFormatting sqref="G45:G48 G27 G29:G41">
    <cfRule type="cellIs" dxfId="61" priority="2" operator="greaterThan">
      <formula>0</formula>
    </cfRule>
  </conditionalFormatting>
  <conditionalFormatting sqref="J4 J19">
    <cfRule type="cellIs" dxfId="60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F28" workbookViewId="0">
      <selection activeCell="T19" sqref="T19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17.42578125" customWidth="1"/>
  </cols>
  <sheetData>
    <row r="2" spans="1:21" ht="47.45" customHeight="1" x14ac:dyDescent="0.25">
      <c r="O2" t="s">
        <v>683</v>
      </c>
      <c r="R2" s="462" t="s">
        <v>721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693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150</v>
      </c>
      <c r="G8" s="135" t="s">
        <v>167</v>
      </c>
      <c r="H8" s="136">
        <v>3.7999999999999999E-2</v>
      </c>
      <c r="I8" s="247">
        <f>F8*H8</f>
        <v>5.7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35</v>
      </c>
      <c r="G9" s="135">
        <v>1.43</v>
      </c>
      <c r="H9" s="135"/>
      <c r="I9" s="247">
        <f>F9*G9</f>
        <v>50.05</v>
      </c>
      <c r="J9" s="25">
        <f t="shared" ref="J9:J18" si="0">IF((I9-E9)&lt;0,0,(I9-E9))</f>
        <v>10.199999999999996</v>
      </c>
      <c r="K9" s="150">
        <v>1</v>
      </c>
      <c r="L9" s="26">
        <f t="shared" ref="L9:L18" si="1">J9*K9/1000000</f>
        <v>1.0199999999999996E-5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0.14722883999999994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0.5</v>
      </c>
      <c r="G10" s="247" t="s">
        <v>167</v>
      </c>
      <c r="H10" s="247"/>
      <c r="I10" s="247">
        <f>F10</f>
        <v>0.5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18.600000000000001</v>
      </c>
      <c r="G11" s="247" t="s">
        <v>167</v>
      </c>
      <c r="H11" s="247"/>
      <c r="I11" s="247">
        <f t="shared" ref="I11:I18" si="3">F11</f>
        <v>18.600000000000001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43</v>
      </c>
      <c r="G12" s="247" t="s">
        <v>167</v>
      </c>
      <c r="H12" s="247"/>
      <c r="I12" s="247">
        <f t="shared" si="3"/>
        <v>43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0.5</v>
      </c>
      <c r="G13" s="247" t="s">
        <v>167</v>
      </c>
      <c r="H13" s="247"/>
      <c r="I13" s="247">
        <f t="shared" si="3"/>
        <v>0.5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1.62</v>
      </c>
      <c r="G14" s="247" t="s">
        <v>167</v>
      </c>
      <c r="H14" s="247"/>
      <c r="I14" s="247">
        <f t="shared" si="3"/>
        <v>1.62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22</v>
      </c>
      <c r="G15" s="247" t="s">
        <v>167</v>
      </c>
      <c r="H15" s="247"/>
      <c r="I15" s="247">
        <f t="shared" si="3"/>
        <v>22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1.2</v>
      </c>
      <c r="G17" s="247" t="s">
        <v>167</v>
      </c>
      <c r="H17" s="247"/>
      <c r="I17" s="247">
        <f t="shared" si="3"/>
        <v>1.2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280</v>
      </c>
      <c r="G18" s="10"/>
      <c r="H18" s="10"/>
      <c r="I18" s="247">
        <f t="shared" si="3"/>
        <v>280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0.14722883999999994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150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35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232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0.5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18.600000000000001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43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0.5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7.5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3.16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1.62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59" priority="1" operator="greaterThan">
      <formula>0</formula>
    </cfRule>
  </conditionalFormatting>
  <conditionalFormatting sqref="G45:G48 G27 G29:G41">
    <cfRule type="cellIs" dxfId="58" priority="2" operator="greaterThan">
      <formula>0</formula>
    </cfRule>
  </conditionalFormatting>
  <conditionalFormatting sqref="J4 J19">
    <cfRule type="cellIs" dxfId="57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workbookViewId="0">
      <selection activeCell="K8" sqref="K8:K18"/>
    </sheetView>
  </sheetViews>
  <sheetFormatPr defaultRowHeight="15" x14ac:dyDescent="0.25"/>
  <cols>
    <col min="2" max="2" width="16.5703125" customWidth="1"/>
    <col min="5" max="5" width="16.2851562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231</v>
      </c>
      <c r="R2" t="s">
        <v>242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233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32</v>
      </c>
      <c r="G8" s="135" t="s">
        <v>167</v>
      </c>
      <c r="H8" s="136">
        <v>3.7999999999999999E-2</v>
      </c>
      <c r="I8" s="133">
        <f>F8*H8</f>
        <v>1.216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5.0999999999999996</v>
      </c>
      <c r="G9" s="135">
        <v>1.43</v>
      </c>
      <c r="H9" s="135"/>
      <c r="I9" s="133">
        <f>F9*G9</f>
        <v>7.2929999999999993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2.14</v>
      </c>
      <c r="G10" s="133" t="s">
        <v>167</v>
      </c>
      <c r="H10" s="133"/>
      <c r="I10" s="133">
        <f>F10</f>
        <v>2.14</v>
      </c>
      <c r="J10" s="25">
        <f t="shared" si="0"/>
        <v>0.93000000000000016</v>
      </c>
      <c r="K10" s="150">
        <v>1</v>
      </c>
      <c r="L10" s="26">
        <f t="shared" si="1"/>
        <v>9.300000000000002E-7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0.81270373140000018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51.3</v>
      </c>
      <c r="G11" s="133" t="s">
        <v>167</v>
      </c>
      <c r="H11" s="133"/>
      <c r="I11" s="133">
        <f t="shared" ref="I11:I18" si="3">F11</f>
        <v>51.3</v>
      </c>
      <c r="J11" s="25">
        <f t="shared" si="0"/>
        <v>29.979999999999997</v>
      </c>
      <c r="K11" s="150">
        <v>1</v>
      </c>
      <c r="L11" s="26">
        <f t="shared" si="1"/>
        <v>2.9979999999999998E-5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1.0684872000000003E-2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62.8</v>
      </c>
      <c r="G12" s="133" t="s">
        <v>167</v>
      </c>
      <c r="H12" s="133"/>
      <c r="I12" s="133">
        <f t="shared" si="3"/>
        <v>62.8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1.33</v>
      </c>
      <c r="G13" s="133" t="s">
        <v>167</v>
      </c>
      <c r="H13" s="133"/>
      <c r="I13" s="133">
        <f t="shared" si="3"/>
        <v>1.33</v>
      </c>
      <c r="J13" s="25">
        <f t="shared" si="0"/>
        <v>0.59000000000000008</v>
      </c>
      <c r="K13" s="150">
        <v>1</v>
      </c>
      <c r="L13" s="26">
        <f t="shared" si="1"/>
        <v>5.9000000000000007E-7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0.20855173680000005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0.11</v>
      </c>
      <c r="G14" s="133" t="s">
        <v>167</v>
      </c>
      <c r="H14" s="133"/>
      <c r="I14" s="133">
        <f t="shared" si="3"/>
        <v>0.11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16.3</v>
      </c>
      <c r="G15" s="133" t="s">
        <v>167</v>
      </c>
      <c r="H15" s="133"/>
      <c r="I15" s="133">
        <f t="shared" si="3"/>
        <v>16.3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0.15</v>
      </c>
      <c r="G17" s="133" t="s">
        <v>167</v>
      </c>
      <c r="H17" s="133"/>
      <c r="I17" s="133">
        <f t="shared" si="3"/>
        <v>0.15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286</v>
      </c>
      <c r="G18" s="10"/>
      <c r="H18" s="10"/>
      <c r="I18" s="133">
        <f t="shared" si="3"/>
        <v>286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1.0319403402000003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кк-2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32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5.0999999999999996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52.3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2.14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51.3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62.8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1.33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6.87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0.11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407" priority="2" operator="greaterThan">
      <formula>0</formula>
    </cfRule>
  </conditionalFormatting>
  <conditionalFormatting sqref="J4 J19">
    <cfRule type="cellIs" dxfId="406" priority="3" operator="greaterThan">
      <formula>0</formula>
    </cfRule>
  </conditionalFormatting>
  <conditionalFormatting sqref="J8:J18">
    <cfRule type="cellIs" dxfId="405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F1" workbookViewId="0">
      <selection activeCell="F51" sqref="F51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17.42578125" customWidth="1"/>
  </cols>
  <sheetData>
    <row r="2" spans="1:21" ht="30.6" customHeight="1" x14ac:dyDescent="0.25">
      <c r="O2" t="s">
        <v>683</v>
      </c>
      <c r="R2" s="462" t="s">
        <v>723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693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179</v>
      </c>
      <c r="G8" s="135" t="s">
        <v>167</v>
      </c>
      <c r="H8" s="136">
        <v>3.7999999999999999E-2</v>
      </c>
      <c r="I8" s="247">
        <f>F8*H8</f>
        <v>6.8019999999999996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38</v>
      </c>
      <c r="G9" s="135">
        <v>1.43</v>
      </c>
      <c r="H9" s="135"/>
      <c r="I9" s="247">
        <f>F9*G9</f>
        <v>54.339999999999996</v>
      </c>
      <c r="J9" s="25">
        <f t="shared" ref="J9:J18" si="0">IF((I9-E9)&lt;0,0,(I9-E9))</f>
        <v>14.489999999999995</v>
      </c>
      <c r="K9" s="150">
        <v>1</v>
      </c>
      <c r="L9" s="26">
        <f t="shared" ref="L9:L18" si="1">J9*K9/1000000</f>
        <v>1.4489999999999995E-5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0.20915155799999996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0.8</v>
      </c>
      <c r="G10" s="247" t="s">
        <v>167</v>
      </c>
      <c r="H10" s="247"/>
      <c r="I10" s="247">
        <f>F10</f>
        <v>0.8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17</v>
      </c>
      <c r="G11" s="247" t="s">
        <v>167</v>
      </c>
      <c r="H11" s="247"/>
      <c r="I11" s="247">
        <f t="shared" ref="I11:I18" si="3">F11</f>
        <v>17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62.2</v>
      </c>
      <c r="G12" s="247" t="s">
        <v>167</v>
      </c>
      <c r="H12" s="247"/>
      <c r="I12" s="247">
        <f t="shared" si="3"/>
        <v>62.2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0.6</v>
      </c>
      <c r="G13" s="247" t="s">
        <v>167</v>
      </c>
      <c r="H13" s="247"/>
      <c r="I13" s="247">
        <f t="shared" si="3"/>
        <v>0.6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0.98</v>
      </c>
      <c r="G14" s="247" t="s">
        <v>167</v>
      </c>
      <c r="H14" s="247"/>
      <c r="I14" s="247">
        <f t="shared" si="3"/>
        <v>0.98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20</v>
      </c>
      <c r="G15" s="247" t="s">
        <v>167</v>
      </c>
      <c r="H15" s="247"/>
      <c r="I15" s="247">
        <f t="shared" si="3"/>
        <v>20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1.4</v>
      </c>
      <c r="G17" s="247" t="s">
        <v>167</v>
      </c>
      <c r="H17" s="247"/>
      <c r="I17" s="247">
        <f t="shared" si="3"/>
        <v>1.4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320</v>
      </c>
      <c r="G18" s="10"/>
      <c r="H18" s="10"/>
      <c r="I18" s="247">
        <f t="shared" si="3"/>
        <v>320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0.20915155799999996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179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38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320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17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62.2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0.6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4.0999999999999996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0.98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56" priority="1" operator="greaterThan">
      <formula>0</formula>
    </cfRule>
  </conditionalFormatting>
  <conditionalFormatting sqref="G45:G48 G27 G29:G41">
    <cfRule type="cellIs" dxfId="55" priority="2" operator="greaterThan">
      <formula>0</formula>
    </cfRule>
  </conditionalFormatting>
  <conditionalFormatting sqref="J4 J19">
    <cfRule type="cellIs" dxfId="54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F49" sqref="F49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14.28515625" customWidth="1"/>
  </cols>
  <sheetData>
    <row r="2" spans="1:21" ht="54" customHeight="1" x14ac:dyDescent="0.25">
      <c r="O2" t="s">
        <v>683</v>
      </c>
      <c r="R2" s="462" t="s">
        <v>728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693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102.8</v>
      </c>
      <c r="G8" s="135" t="s">
        <v>167</v>
      </c>
      <c r="H8" s="136">
        <v>3.7999999999999999E-2</v>
      </c>
      <c r="I8" s="247">
        <f>F8*H8</f>
        <v>3.9063999999999997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40</v>
      </c>
      <c r="G9" s="135">
        <v>1.43</v>
      </c>
      <c r="H9" s="135"/>
      <c r="I9" s="247">
        <f>F9*G9</f>
        <v>57.199999999999996</v>
      </c>
      <c r="J9" s="25">
        <f t="shared" ref="J9:J18" si="0">IF((I9-E9)&lt;0,0,(I9-E9))</f>
        <v>17.349999999999994</v>
      </c>
      <c r="K9" s="150">
        <v>1</v>
      </c>
      <c r="L9" s="26">
        <f t="shared" ref="L9:L18" si="1">J9*K9/1000000</f>
        <v>1.7349999999999995E-5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0.25043336999999999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0.6</v>
      </c>
      <c r="G10" s="247" t="s">
        <v>167</v>
      </c>
      <c r="H10" s="247"/>
      <c r="I10" s="247">
        <f>F10</f>
        <v>0.6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20.3</v>
      </c>
      <c r="G11" s="247" t="s">
        <v>167</v>
      </c>
      <c r="H11" s="247"/>
      <c r="I11" s="247">
        <f t="shared" ref="I11:I18" si="3">F11</f>
        <v>20.3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53.2</v>
      </c>
      <c r="G12" s="247" t="s">
        <v>167</v>
      </c>
      <c r="H12" s="247"/>
      <c r="I12" s="247">
        <f t="shared" si="3"/>
        <v>53.2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</v>
      </c>
      <c r="G13" s="247" t="s">
        <v>167</v>
      </c>
      <c r="H13" s="247"/>
      <c r="I13" s="247">
        <f t="shared" si="3"/>
        <v>0.7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1.6379999999999999</v>
      </c>
      <c r="G14" s="247" t="s">
        <v>167</v>
      </c>
      <c r="H14" s="247"/>
      <c r="I14" s="247">
        <f t="shared" si="3"/>
        <v>1.6379999999999999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21</v>
      </c>
      <c r="G15" s="247" t="s">
        <v>167</v>
      </c>
      <c r="H15" s="247"/>
      <c r="I15" s="247">
        <f t="shared" si="3"/>
        <v>21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</v>
      </c>
      <c r="G17" s="247" t="s">
        <v>167</v>
      </c>
      <c r="H17" s="247"/>
      <c r="I17" s="247">
        <f t="shared" si="3"/>
        <v>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320</v>
      </c>
      <c r="G18" s="10"/>
      <c r="H18" s="10"/>
      <c r="I18" s="247">
        <f t="shared" si="3"/>
        <v>320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0.25043336999999999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102.8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40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214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0.6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20.3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53.2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7.9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15.4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1.6379999999999999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53" priority="1" operator="greaterThan">
      <formula>0</formula>
    </cfRule>
  </conditionalFormatting>
  <conditionalFormatting sqref="G45:G48 G27 G29:G41">
    <cfRule type="cellIs" dxfId="52" priority="2" operator="greaterThan">
      <formula>0</formula>
    </cfRule>
  </conditionalFormatting>
  <conditionalFormatting sqref="J4 J19">
    <cfRule type="cellIs" dxfId="51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B7" sqref="B7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20.140625" customWidth="1"/>
  </cols>
  <sheetData>
    <row r="2" spans="1:21" ht="75" customHeight="1" x14ac:dyDescent="0.25">
      <c r="O2" t="s">
        <v>683</v>
      </c>
      <c r="R2" s="462" t="s">
        <v>735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736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109.6</v>
      </c>
      <c r="G8" s="135" t="s">
        <v>167</v>
      </c>
      <c r="H8" s="136">
        <v>3.7999999999999999E-2</v>
      </c>
      <c r="I8" s="247">
        <f>F8*H8</f>
        <v>4.1647999999999996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36.5</v>
      </c>
      <c r="G9" s="135">
        <v>1.43</v>
      </c>
      <c r="H9" s="135"/>
      <c r="I9" s="247">
        <f>F9*G9</f>
        <v>52.195</v>
      </c>
      <c r="J9" s="25">
        <f t="shared" ref="J9:J18" si="0">IF((I9-E9)&lt;0,0,(I9-E9))</f>
        <v>12.344999999999999</v>
      </c>
      <c r="K9" s="150">
        <v>1</v>
      </c>
      <c r="L9" s="26">
        <f t="shared" ref="L9:L18" si="1">J9*K9/1000000</f>
        <v>1.2345E-5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0.17819019899999999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0.5</v>
      </c>
      <c r="G10" s="247" t="s">
        <v>167</v>
      </c>
      <c r="H10" s="247"/>
      <c r="I10" s="247">
        <f>F10</f>
        <v>0.5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20</v>
      </c>
      <c r="G11" s="247" t="s">
        <v>167</v>
      </c>
      <c r="H11" s="247"/>
      <c r="I11" s="247">
        <f t="shared" ref="I11:I18" si="3">F11</f>
        <v>20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65</v>
      </c>
      <c r="G12" s="247" t="s">
        <v>167</v>
      </c>
      <c r="H12" s="247"/>
      <c r="I12" s="247">
        <f t="shared" si="3"/>
        <v>65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</v>
      </c>
      <c r="G13" s="247" t="s">
        <v>167</v>
      </c>
      <c r="H13" s="247"/>
      <c r="I13" s="247">
        <f t="shared" si="3"/>
        <v>0.7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1.5</v>
      </c>
      <c r="G14" s="247" t="s">
        <v>167</v>
      </c>
      <c r="H14" s="247"/>
      <c r="I14" s="247">
        <f t="shared" si="3"/>
        <v>1.5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22</v>
      </c>
      <c r="G15" s="247" t="s">
        <v>167</v>
      </c>
      <c r="H15" s="247"/>
      <c r="I15" s="247">
        <f t="shared" si="3"/>
        <v>22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1.4</v>
      </c>
      <c r="G17" s="247" t="s">
        <v>167</v>
      </c>
      <c r="H17" s="247"/>
      <c r="I17" s="247">
        <f t="shared" si="3"/>
        <v>1.4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325</v>
      </c>
      <c r="G18" s="10"/>
      <c r="H18" s="10"/>
      <c r="I18" s="247">
        <f t="shared" si="3"/>
        <v>325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0.17819019899999999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КК-2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109.6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36.5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206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0.5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20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65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2.9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1.5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50" priority="1" operator="greaterThan">
      <formula>0</formula>
    </cfRule>
  </conditionalFormatting>
  <conditionalFormatting sqref="G45:G48 G27 G29:G41">
    <cfRule type="cellIs" dxfId="49" priority="2" operator="greaterThan">
      <formula>0</formula>
    </cfRule>
  </conditionalFormatting>
  <conditionalFormatting sqref="J4 J19">
    <cfRule type="cellIs" dxfId="48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F28" workbookViewId="0">
      <selection activeCell="G53" sqref="G53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20.140625" customWidth="1"/>
  </cols>
  <sheetData>
    <row r="2" spans="1:21" ht="30" customHeight="1" x14ac:dyDescent="0.25">
      <c r="O2" t="s">
        <v>683</v>
      </c>
      <c r="R2" s="462" t="s">
        <v>738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739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154</v>
      </c>
      <c r="G8" s="135" t="s">
        <v>167</v>
      </c>
      <c r="H8" s="136">
        <v>3.7999999999999999E-2</v>
      </c>
      <c r="I8" s="247">
        <f>F8*H8</f>
        <v>5.8519999999999994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34.5</v>
      </c>
      <c r="G9" s="135">
        <v>1.43</v>
      </c>
      <c r="H9" s="135"/>
      <c r="I9" s="247">
        <f>F9*G9</f>
        <v>49.335000000000001</v>
      </c>
      <c r="J9" s="25">
        <f t="shared" ref="J9:J18" si="0">IF((I9-E9)&lt;0,0,(I9-E9))</f>
        <v>9.4849999999999994</v>
      </c>
      <c r="K9" s="150">
        <v>1</v>
      </c>
      <c r="L9" s="26">
        <f t="shared" ref="L9:L18" si="1">J9*K9/1000000</f>
        <v>9.4849999999999998E-6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0.13690838700000002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0.81</v>
      </c>
      <c r="G10" s="247" t="s">
        <v>167</v>
      </c>
      <c r="H10" s="247"/>
      <c r="I10" s="247">
        <f>F10</f>
        <v>0.81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15.2</v>
      </c>
      <c r="G11" s="247" t="s">
        <v>167</v>
      </c>
      <c r="H11" s="247"/>
      <c r="I11" s="247">
        <f t="shared" ref="I11:I18" si="3">F11</f>
        <v>15.2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57.2</v>
      </c>
      <c r="G12" s="247" t="s">
        <v>167</v>
      </c>
      <c r="H12" s="247"/>
      <c r="I12" s="247">
        <f t="shared" si="3"/>
        <v>57.2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0.48</v>
      </c>
      <c r="G13" s="247" t="s">
        <v>167</v>
      </c>
      <c r="H13" s="247"/>
      <c r="I13" s="247">
        <f t="shared" si="3"/>
        <v>0.48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1.5</v>
      </c>
      <c r="G14" s="247" t="s">
        <v>167</v>
      </c>
      <c r="H14" s="247"/>
      <c r="I14" s="247">
        <f t="shared" si="3"/>
        <v>1.5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21</v>
      </c>
      <c r="G15" s="247" t="s">
        <v>167</v>
      </c>
      <c r="H15" s="247"/>
      <c r="I15" s="247">
        <f t="shared" si="3"/>
        <v>21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1.2</v>
      </c>
      <c r="G17" s="247" t="s">
        <v>167</v>
      </c>
      <c r="H17" s="247"/>
      <c r="I17" s="247">
        <f t="shared" si="3"/>
        <v>1.2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280</v>
      </c>
      <c r="G18" s="10"/>
      <c r="H18" s="10"/>
      <c r="I18" s="247">
        <f t="shared" si="3"/>
        <v>280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0.13690838700000002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КК-26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154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34.5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358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0.81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15.2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57.2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0.48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8.1999999999999993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4.4000000000000004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1.5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47" priority="1" operator="greaterThan">
      <formula>0</formula>
    </cfRule>
  </conditionalFormatting>
  <conditionalFormatting sqref="G45:G48 G27 G29:G41">
    <cfRule type="cellIs" dxfId="46" priority="2" operator="greaterThan">
      <formula>0</formula>
    </cfRule>
  </conditionalFormatting>
  <conditionalFormatting sqref="J4 J19">
    <cfRule type="cellIs" dxfId="45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F8" workbookViewId="0">
      <selection activeCell="F9" sqref="F9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20.140625" customWidth="1"/>
  </cols>
  <sheetData>
    <row r="2" spans="1:21" ht="30" customHeight="1" x14ac:dyDescent="0.25">
      <c r="O2" t="s">
        <v>683</v>
      </c>
      <c r="R2" s="462" t="s">
        <v>741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742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149</v>
      </c>
      <c r="G8" s="135" t="s">
        <v>167</v>
      </c>
      <c r="H8" s="136">
        <v>3.7999999999999999E-2</v>
      </c>
      <c r="I8" s="247">
        <f>F8*H8</f>
        <v>5.6619999999999999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35.9</v>
      </c>
      <c r="G9" s="135">
        <v>1.43</v>
      </c>
      <c r="H9" s="135"/>
      <c r="I9" s="247">
        <f>F9*G9</f>
        <v>51.336999999999996</v>
      </c>
      <c r="J9" s="25">
        <f t="shared" ref="J9:J18" si="0">IF((I9-E9)&lt;0,0,(I9-E9))</f>
        <v>11.486999999999995</v>
      </c>
      <c r="K9" s="150">
        <v>1</v>
      </c>
      <c r="L9" s="26">
        <f t="shared" ref="L9:L18" si="1">J9*K9/1000000</f>
        <v>1.1486999999999995E-5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0.16580565539999997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0.7</v>
      </c>
      <c r="G10" s="247" t="s">
        <v>167</v>
      </c>
      <c r="H10" s="247"/>
      <c r="I10" s="247">
        <f>F10</f>
        <v>0.7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19.8</v>
      </c>
      <c r="G11" s="247" t="s">
        <v>167</v>
      </c>
      <c r="H11" s="247"/>
      <c r="I11" s="247">
        <f t="shared" ref="I11:I18" si="3">F11</f>
        <v>19.8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54.6</v>
      </c>
      <c r="G12" s="247" t="s">
        <v>167</v>
      </c>
      <c r="H12" s="247"/>
      <c r="I12" s="247">
        <f t="shared" si="3"/>
        <v>54.6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0.35</v>
      </c>
      <c r="G13" s="247" t="s">
        <v>167</v>
      </c>
      <c r="H13" s="247"/>
      <c r="I13" s="247">
        <f t="shared" si="3"/>
        <v>0.35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0.6</v>
      </c>
      <c r="G14" s="247" t="s">
        <v>167</v>
      </c>
      <c r="H14" s="247"/>
      <c r="I14" s="247">
        <f t="shared" si="3"/>
        <v>0.6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20.3</v>
      </c>
      <c r="G15" s="247" t="s">
        <v>167</v>
      </c>
      <c r="H15" s="247"/>
      <c r="I15" s="247">
        <f t="shared" si="3"/>
        <v>20.3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1.1000000000000001</v>
      </c>
      <c r="G17" s="247" t="s">
        <v>167</v>
      </c>
      <c r="H17" s="247"/>
      <c r="I17" s="247">
        <f t="shared" si="3"/>
        <v>1.1000000000000001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320</v>
      </c>
      <c r="G18" s="10"/>
      <c r="H18" s="10"/>
      <c r="I18" s="247">
        <f t="shared" si="3"/>
        <v>320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0.16580565539999997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КК-1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149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35.9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212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0.7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19.8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54.6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0.35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3.1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0.6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44" priority="1" operator="greaterThan">
      <formula>0</formula>
    </cfRule>
  </conditionalFormatting>
  <conditionalFormatting sqref="G45:G48 G27 G29:G41">
    <cfRule type="cellIs" dxfId="43" priority="2" operator="greaterThan">
      <formula>0</formula>
    </cfRule>
  </conditionalFormatting>
  <conditionalFormatting sqref="J4 J19">
    <cfRule type="cellIs" dxfId="42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F28" workbookViewId="0">
      <selection activeCell="E23" sqref="E23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20.140625" customWidth="1"/>
  </cols>
  <sheetData>
    <row r="2" spans="1:21" ht="30" customHeight="1" x14ac:dyDescent="0.25">
      <c r="O2" t="s">
        <v>683</v>
      </c>
      <c r="R2" s="462" t="s">
        <v>741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736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120</v>
      </c>
      <c r="G8" s="135" t="s">
        <v>167</v>
      </c>
      <c r="H8" s="136">
        <v>3.7999999999999999E-2</v>
      </c>
      <c r="I8" s="247">
        <f>F8*H8</f>
        <v>4.5599999999999996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34</v>
      </c>
      <c r="G9" s="135">
        <v>1.43</v>
      </c>
      <c r="H9" s="135"/>
      <c r="I9" s="247">
        <f>F9*G9</f>
        <v>48.62</v>
      </c>
      <c r="J9" s="25">
        <f t="shared" ref="J9:J18" si="0">IF((I9-E9)&lt;0,0,(I9-E9))</f>
        <v>8.769999999999996</v>
      </c>
      <c r="K9" s="150">
        <v>1</v>
      </c>
      <c r="L9" s="26">
        <f t="shared" ref="L9:L18" si="1">J9*K9/1000000</f>
        <v>8.7699999999999957E-6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0.12658793399999996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0.45</v>
      </c>
      <c r="G10" s="247" t="s">
        <v>167</v>
      </c>
      <c r="H10" s="247"/>
      <c r="I10" s="247">
        <f>F10</f>
        <v>0.45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20.6</v>
      </c>
      <c r="G11" s="247" t="s">
        <v>167</v>
      </c>
      <c r="H11" s="247"/>
      <c r="I11" s="247">
        <f t="shared" ref="I11:I18" si="3">F11</f>
        <v>20.6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35.799999999999997</v>
      </c>
      <c r="G12" s="247" t="s">
        <v>167</v>
      </c>
      <c r="H12" s="247"/>
      <c r="I12" s="247">
        <f t="shared" si="3"/>
        <v>35.799999999999997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0.37</v>
      </c>
      <c r="G13" s="247" t="s">
        <v>167</v>
      </c>
      <c r="H13" s="247"/>
      <c r="I13" s="247">
        <f t="shared" si="3"/>
        <v>0.37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0.95</v>
      </c>
      <c r="G14" s="247" t="s">
        <v>167</v>
      </c>
      <c r="H14" s="247"/>
      <c r="I14" s="247">
        <f t="shared" si="3"/>
        <v>0.95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20</v>
      </c>
      <c r="G15" s="247" t="s">
        <v>167</v>
      </c>
      <c r="H15" s="247"/>
      <c r="I15" s="247">
        <f t="shared" si="3"/>
        <v>20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1.39</v>
      </c>
      <c r="G17" s="247" t="s">
        <v>167</v>
      </c>
      <c r="H17" s="247"/>
      <c r="I17" s="247">
        <f t="shared" si="3"/>
        <v>1.39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310</v>
      </c>
      <c r="G18" s="10"/>
      <c r="H18" s="10"/>
      <c r="I18" s="247">
        <f t="shared" si="3"/>
        <v>310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0.12658793399999996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КК-2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120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34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264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0.45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20.6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35.799999999999997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0.37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8.6999999999999993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4.2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0.95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41" priority="1" operator="greaterThan">
      <formula>0</formula>
    </cfRule>
  </conditionalFormatting>
  <conditionalFormatting sqref="G45:G48 G27 G29:G41">
    <cfRule type="cellIs" dxfId="40" priority="2" operator="greaterThan">
      <formula>0</formula>
    </cfRule>
  </conditionalFormatting>
  <conditionalFormatting sqref="J4 J19">
    <cfRule type="cellIs" dxfId="39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F1" workbookViewId="0">
      <selection activeCell="F50" sqref="F50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20.140625" customWidth="1"/>
  </cols>
  <sheetData>
    <row r="2" spans="1:21" ht="30" customHeight="1" x14ac:dyDescent="0.25">
      <c r="O2" t="s">
        <v>683</v>
      </c>
      <c r="R2" s="462" t="s">
        <v>741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743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10</v>
      </c>
      <c r="G8" s="135" t="s">
        <v>167</v>
      </c>
      <c r="H8" s="136">
        <v>3.7999999999999999E-2</v>
      </c>
      <c r="I8" s="247">
        <f>F8*H8</f>
        <v>0.38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35</v>
      </c>
      <c r="G9" s="135">
        <v>1.43</v>
      </c>
      <c r="H9" s="135"/>
      <c r="I9" s="247">
        <f>F9*G9</f>
        <v>50.05</v>
      </c>
      <c r="J9" s="25">
        <f t="shared" ref="J9:J18" si="0">IF((I9-E9)&lt;0,0,(I9-E9))</f>
        <v>10.199999999999996</v>
      </c>
      <c r="K9" s="150">
        <v>1</v>
      </c>
      <c r="L9" s="26">
        <f t="shared" ref="L9:L18" si="1">J9*K9/1000000</f>
        <v>1.0199999999999996E-5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0.14722883999999994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0.4</v>
      </c>
      <c r="G10" s="247" t="s">
        <v>167</v>
      </c>
      <c r="H10" s="247"/>
      <c r="I10" s="247">
        <f>F10</f>
        <v>0.4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16.600000000000001</v>
      </c>
      <c r="G11" s="247" t="s">
        <v>167</v>
      </c>
      <c r="H11" s="247"/>
      <c r="I11" s="247">
        <f t="shared" ref="I11:I18" si="3">F11</f>
        <v>16.600000000000001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35.799999999999997</v>
      </c>
      <c r="G12" s="247" t="s">
        <v>167</v>
      </c>
      <c r="H12" s="247"/>
      <c r="I12" s="247">
        <f t="shared" si="3"/>
        <v>35.799999999999997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0.37</v>
      </c>
      <c r="G13" s="247" t="s">
        <v>167</v>
      </c>
      <c r="H13" s="247"/>
      <c r="I13" s="247">
        <f t="shared" si="3"/>
        <v>0.37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0.95</v>
      </c>
      <c r="G14" s="247" t="s">
        <v>167</v>
      </c>
      <c r="H14" s="247"/>
      <c r="I14" s="247">
        <f t="shared" si="3"/>
        <v>0.95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20</v>
      </c>
      <c r="G15" s="247" t="s">
        <v>167</v>
      </c>
      <c r="H15" s="247"/>
      <c r="I15" s="247">
        <f t="shared" si="3"/>
        <v>20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1.39</v>
      </c>
      <c r="G17" s="247" t="s">
        <v>167</v>
      </c>
      <c r="H17" s="247"/>
      <c r="I17" s="247">
        <f t="shared" si="3"/>
        <v>1.39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280</v>
      </c>
      <c r="G18" s="10"/>
      <c r="H18" s="10"/>
      <c r="I18" s="247">
        <f t="shared" si="3"/>
        <v>280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0.14722883999999994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КК-3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35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280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0.4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16.600000000000001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35.799999999999997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0.37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8.6999999999999993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0.34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0.95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38" priority="1" operator="greaterThan">
      <formula>0</formula>
    </cfRule>
  </conditionalFormatting>
  <conditionalFormatting sqref="G45:G48 G27 G29:G41">
    <cfRule type="cellIs" dxfId="37" priority="2" operator="greaterThan">
      <formula>0</formula>
    </cfRule>
  </conditionalFormatting>
  <conditionalFormatting sqref="J4 J19">
    <cfRule type="cellIs" dxfId="36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F28" workbookViewId="0">
      <selection activeCell="F51" sqref="F51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20.140625" customWidth="1"/>
  </cols>
  <sheetData>
    <row r="2" spans="1:21" ht="30" customHeight="1" x14ac:dyDescent="0.25">
      <c r="O2" t="s">
        <v>683</v>
      </c>
      <c r="R2" s="462" t="s">
        <v>741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744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132</v>
      </c>
      <c r="G8" s="135" t="s">
        <v>167</v>
      </c>
      <c r="H8" s="136">
        <v>3.7999999999999999E-2</v>
      </c>
      <c r="I8" s="247">
        <f>F8*H8</f>
        <v>5.016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44</v>
      </c>
      <c r="G9" s="135">
        <v>1.43</v>
      </c>
      <c r="H9" s="135"/>
      <c r="I9" s="247">
        <f>F9*G9</f>
        <v>62.919999999999995</v>
      </c>
      <c r="J9" s="25">
        <f t="shared" ref="J9:J18" si="0">IF((I9-E9)&lt;0,0,(I9-E9))</f>
        <v>23.069999999999993</v>
      </c>
      <c r="K9" s="150">
        <v>1</v>
      </c>
      <c r="L9" s="26">
        <f t="shared" ref="L9:L18" si="1">J9*K9/1000000</f>
        <v>2.3069999999999994E-5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0.33299699399999999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0.46</v>
      </c>
      <c r="G10" s="247" t="s">
        <v>167</v>
      </c>
      <c r="H10" s="247"/>
      <c r="I10" s="247">
        <f>F10</f>
        <v>0.46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20.6</v>
      </c>
      <c r="G11" s="247" t="s">
        <v>167</v>
      </c>
      <c r="H11" s="247"/>
      <c r="I11" s="247">
        <f t="shared" ref="I11:I18" si="3">F11</f>
        <v>20.6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45</v>
      </c>
      <c r="G12" s="247" t="s">
        <v>167</v>
      </c>
      <c r="H12" s="247"/>
      <c r="I12" s="247">
        <f t="shared" si="3"/>
        <v>45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0.37</v>
      </c>
      <c r="G13" s="247" t="s">
        <v>167</v>
      </c>
      <c r="H13" s="247"/>
      <c r="I13" s="247">
        <f t="shared" si="3"/>
        <v>0.37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0.54</v>
      </c>
      <c r="G14" s="247" t="s">
        <v>167</v>
      </c>
      <c r="H14" s="247"/>
      <c r="I14" s="247">
        <f t="shared" si="3"/>
        <v>0.54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20</v>
      </c>
      <c r="G15" s="247" t="s">
        <v>167</v>
      </c>
      <c r="H15" s="247"/>
      <c r="I15" s="247">
        <f t="shared" si="3"/>
        <v>20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1.39</v>
      </c>
      <c r="G17" s="247" t="s">
        <v>167</v>
      </c>
      <c r="H17" s="247"/>
      <c r="I17" s="247">
        <f t="shared" si="3"/>
        <v>1.39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270</v>
      </c>
      <c r="G18" s="10"/>
      <c r="H18" s="10"/>
      <c r="I18" s="247">
        <f t="shared" si="3"/>
        <v>270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0.33299699399999999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КК-4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132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44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250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0.46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20.6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45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0.37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6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0.54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35" priority="1" operator="greaterThan">
      <formula>0</formula>
    </cfRule>
  </conditionalFormatting>
  <conditionalFormatting sqref="G45:G48 G27 G29:G41">
    <cfRule type="cellIs" dxfId="34" priority="2" operator="greaterThan">
      <formula>0</formula>
    </cfRule>
  </conditionalFormatting>
  <conditionalFormatting sqref="J4 J19">
    <cfRule type="cellIs" dxfId="33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J55" sqref="J55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20.140625" customWidth="1"/>
  </cols>
  <sheetData>
    <row r="2" spans="1:21" ht="30" customHeight="1" x14ac:dyDescent="0.25">
      <c r="O2" t="s">
        <v>683</v>
      </c>
      <c r="R2" s="462" t="s">
        <v>746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747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134</v>
      </c>
      <c r="G8" s="135" t="s">
        <v>167</v>
      </c>
      <c r="H8" s="136">
        <v>3.7999999999999999E-2</v>
      </c>
      <c r="I8" s="247">
        <f>F8*H8</f>
        <v>5.0919999999999996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39.6</v>
      </c>
      <c r="G9" s="135">
        <v>1.43</v>
      </c>
      <c r="H9" s="135"/>
      <c r="I9" s="247">
        <f>F9*G9</f>
        <v>56.628</v>
      </c>
      <c r="J9" s="25">
        <f t="shared" ref="J9:J18" si="0">IF((I9-E9)&lt;0,0,(I9-E9))</f>
        <v>16.777999999999999</v>
      </c>
      <c r="K9" s="150">
        <v>1</v>
      </c>
      <c r="L9" s="26">
        <f t="shared" ref="L9:L18" si="1">J9*K9/1000000</f>
        <v>1.6777999999999998E-5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0.24217700759999999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0.45</v>
      </c>
      <c r="G10" s="247" t="s">
        <v>167</v>
      </c>
      <c r="H10" s="247"/>
      <c r="I10" s="247">
        <f>F10</f>
        <v>0.45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17.3</v>
      </c>
      <c r="G11" s="247" t="s">
        <v>167</v>
      </c>
      <c r="H11" s="247"/>
      <c r="I11" s="247">
        <f t="shared" ref="I11:I18" si="3">F11</f>
        <v>17.3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65.8</v>
      </c>
      <c r="G12" s="247" t="s">
        <v>167</v>
      </c>
      <c r="H12" s="247"/>
      <c r="I12" s="247">
        <f t="shared" si="3"/>
        <v>65.8</v>
      </c>
      <c r="J12" s="25">
        <f t="shared" si="0"/>
        <v>0.56000000000000227</v>
      </c>
      <c r="K12" s="150">
        <v>1</v>
      </c>
      <c r="L12" s="26">
        <f t="shared" si="1"/>
        <v>5.6000000000000226E-7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7.9833600000000333E-5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0.72</v>
      </c>
      <c r="G13" s="247" t="s">
        <v>167</v>
      </c>
      <c r="H13" s="247"/>
      <c r="I13" s="247">
        <f t="shared" si="3"/>
        <v>0.72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0.76</v>
      </c>
      <c r="G14" s="247" t="s">
        <v>167</v>
      </c>
      <c r="H14" s="247"/>
      <c r="I14" s="247">
        <f t="shared" si="3"/>
        <v>0.76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20.6</v>
      </c>
      <c r="G15" s="247" t="s">
        <v>167</v>
      </c>
      <c r="H15" s="247"/>
      <c r="I15" s="247">
        <f t="shared" si="3"/>
        <v>20.6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1.2</v>
      </c>
      <c r="G17" s="247" t="s">
        <v>167</v>
      </c>
      <c r="H17" s="247"/>
      <c r="I17" s="247">
        <f t="shared" si="3"/>
        <v>1.2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320</v>
      </c>
      <c r="G18" s="10"/>
      <c r="H18" s="10"/>
      <c r="I18" s="247">
        <f t="shared" si="3"/>
        <v>320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0.24225684119999999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Пробоотборник на КНС ГРС-1 ЦГ-2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134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39.6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220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0.45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17.3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65.8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0.72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7.8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3.8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0.76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32" priority="1" operator="greaterThan">
      <formula>0</formula>
    </cfRule>
  </conditionalFormatting>
  <conditionalFormatting sqref="G45:G48 G27 G29:G41">
    <cfRule type="cellIs" dxfId="31" priority="2" operator="greaterThan">
      <formula>0</formula>
    </cfRule>
  </conditionalFormatting>
  <conditionalFormatting sqref="J4 J19">
    <cfRule type="cellIs" dxfId="30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F28" workbookViewId="0">
      <selection activeCell="G52" sqref="G52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20.140625" customWidth="1"/>
  </cols>
  <sheetData>
    <row r="2" spans="1:21" ht="30" customHeight="1" x14ac:dyDescent="0.25">
      <c r="O2" t="s">
        <v>683</v>
      </c>
      <c r="R2" s="462" t="s">
        <v>749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751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145</v>
      </c>
      <c r="G8" s="135" t="s">
        <v>167</v>
      </c>
      <c r="H8" s="136">
        <v>3.7999999999999999E-2</v>
      </c>
      <c r="I8" s="247">
        <f>F8*H8</f>
        <v>5.51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34</v>
      </c>
      <c r="G9" s="135">
        <v>1.43</v>
      </c>
      <c r="H9" s="135"/>
      <c r="I9" s="247">
        <f>F9*G9</f>
        <v>48.62</v>
      </c>
      <c r="J9" s="25">
        <f t="shared" ref="J9:J18" si="0">IF((I9-E9)&lt;0,0,(I9-E9))</f>
        <v>8.769999999999996</v>
      </c>
      <c r="K9" s="150">
        <v>1</v>
      </c>
      <c r="L9" s="26">
        <f t="shared" ref="L9:L18" si="1">J9*K9/1000000</f>
        <v>8.7699999999999957E-6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0.12658793399999996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0.53</v>
      </c>
      <c r="G10" s="247" t="s">
        <v>167</v>
      </c>
      <c r="H10" s="247"/>
      <c r="I10" s="247">
        <f>F10</f>
        <v>0.53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18.2</v>
      </c>
      <c r="G11" s="247" t="s">
        <v>167</v>
      </c>
      <c r="H11" s="247"/>
      <c r="I11" s="247">
        <f t="shared" ref="I11:I18" si="3">F11</f>
        <v>18.2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</v>
      </c>
      <c r="G12" s="247" t="s">
        <v>167</v>
      </c>
      <c r="H12" s="247"/>
      <c r="I12" s="247">
        <f t="shared" si="3"/>
        <v>62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</v>
      </c>
      <c r="G13" s="247" t="s">
        <v>167</v>
      </c>
      <c r="H13" s="247"/>
      <c r="I13" s="247">
        <f t="shared" si="3"/>
        <v>0.7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1.6</v>
      </c>
      <c r="G14" s="247" t="s">
        <v>167</v>
      </c>
      <c r="H14" s="247"/>
      <c r="I14" s="247">
        <f t="shared" si="3"/>
        <v>1.6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10.7</v>
      </c>
      <c r="G15" s="247" t="s">
        <v>167</v>
      </c>
      <c r="H15" s="247"/>
      <c r="I15" s="247">
        <f t="shared" si="3"/>
        <v>10.7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</v>
      </c>
      <c r="G17" s="247" t="s">
        <v>167</v>
      </c>
      <c r="H17" s="247"/>
      <c r="I17" s="247">
        <f t="shared" si="3"/>
        <v>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310</v>
      </c>
      <c r="G18" s="10"/>
      <c r="H18" s="10"/>
      <c r="I18" s="247">
        <f t="shared" si="3"/>
        <v>310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0.12658793399999996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КК"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145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34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87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0.53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18.2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8.6999999999999993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2.7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1.6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29" priority="1" operator="greaterThan">
      <formula>0</formula>
    </cfRule>
  </conditionalFormatting>
  <conditionalFormatting sqref="G45:G48 G27 G29:G41">
    <cfRule type="cellIs" dxfId="28" priority="2" operator="greaterThan">
      <formula>0</formula>
    </cfRule>
  </conditionalFormatting>
  <conditionalFormatting sqref="J4 J19">
    <cfRule type="cellIs" dxfId="27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workbookViewId="0">
      <selection activeCell="K22" sqref="K22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231</v>
      </c>
      <c r="R2" t="s">
        <v>242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234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35</v>
      </c>
      <c r="G8" s="135" t="s">
        <v>167</v>
      </c>
      <c r="H8" s="136">
        <v>3.7999999999999999E-2</v>
      </c>
      <c r="I8" s="133">
        <f>F8*H8</f>
        <v>1.33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5.3</v>
      </c>
      <c r="G9" s="135">
        <v>1.43</v>
      </c>
      <c r="H9" s="135"/>
      <c r="I9" s="133">
        <f>F9*G9</f>
        <v>7.5789999999999997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2.21</v>
      </c>
      <c r="G10" s="133" t="s">
        <v>167</v>
      </c>
      <c r="H10" s="133"/>
      <c r="I10" s="133">
        <f>F10</f>
        <v>2.21</v>
      </c>
      <c r="J10" s="25">
        <f t="shared" si="0"/>
        <v>1</v>
      </c>
      <c r="K10" s="150">
        <v>1</v>
      </c>
      <c r="L10" s="26">
        <f t="shared" si="1"/>
        <v>9.9999999999999995E-7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0.87387498000000008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51.9</v>
      </c>
      <c r="G11" s="133" t="s">
        <v>167</v>
      </c>
      <c r="H11" s="133"/>
      <c r="I11" s="133">
        <f t="shared" ref="I11:I18" si="3">F11</f>
        <v>51.9</v>
      </c>
      <c r="J11" s="25">
        <f t="shared" si="0"/>
        <v>30.58</v>
      </c>
      <c r="K11" s="150">
        <v>1</v>
      </c>
      <c r="L11" s="26">
        <f t="shared" si="1"/>
        <v>3.0579999999999995E-5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1.0898712E-2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61.7</v>
      </c>
      <c r="G12" s="133" t="s">
        <v>167</v>
      </c>
      <c r="H12" s="133"/>
      <c r="I12" s="133">
        <f t="shared" si="3"/>
        <v>61.7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1.38</v>
      </c>
      <c r="G13" s="133" t="s">
        <v>167</v>
      </c>
      <c r="H13" s="133"/>
      <c r="I13" s="133">
        <f t="shared" si="3"/>
        <v>1.38</v>
      </c>
      <c r="J13" s="25">
        <f t="shared" si="0"/>
        <v>0.6399999999999999</v>
      </c>
      <c r="K13" s="150">
        <v>1</v>
      </c>
      <c r="L13" s="26">
        <f t="shared" si="1"/>
        <v>6.3999999999999991E-7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0.22622561279999998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0.12</v>
      </c>
      <c r="G14" s="133" t="s">
        <v>167</v>
      </c>
      <c r="H14" s="133"/>
      <c r="I14" s="133">
        <f t="shared" si="3"/>
        <v>0.12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</v>
      </c>
      <c r="G15" s="133" t="s">
        <v>167</v>
      </c>
      <c r="H15" s="133"/>
      <c r="I15" s="133">
        <f t="shared" si="3"/>
        <v>16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0.11</v>
      </c>
      <c r="G17" s="133" t="s">
        <v>167</v>
      </c>
      <c r="H17" s="133"/>
      <c r="I17" s="133">
        <f t="shared" si="3"/>
        <v>0.11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290</v>
      </c>
      <c r="G18" s="10"/>
      <c r="H18" s="10"/>
      <c r="I18" s="133">
        <f t="shared" si="3"/>
        <v>290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1.1109993048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кк-3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35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5.3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51.6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2.21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51.9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61.7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1.38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0.12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404" priority="2" operator="greaterThan">
      <formula>0</formula>
    </cfRule>
  </conditionalFormatting>
  <conditionalFormatting sqref="J4 J19">
    <cfRule type="cellIs" dxfId="403" priority="3" operator="greaterThan">
      <formula>0</formula>
    </cfRule>
  </conditionalFormatting>
  <conditionalFormatting sqref="J8:J18">
    <cfRule type="cellIs" dxfId="402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F1" workbookViewId="0">
      <selection activeCell="F51" sqref="F51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20.140625" customWidth="1"/>
  </cols>
  <sheetData>
    <row r="2" spans="1:21" ht="30" customHeight="1" x14ac:dyDescent="0.25">
      <c r="O2" t="s">
        <v>683</v>
      </c>
      <c r="R2" s="462" t="s">
        <v>749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693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145</v>
      </c>
      <c r="G8" s="135" t="s">
        <v>167</v>
      </c>
      <c r="H8" s="136">
        <v>3.7999999999999999E-2</v>
      </c>
      <c r="I8" s="247">
        <f>F8*H8</f>
        <v>5.51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34</v>
      </c>
      <c r="G9" s="135">
        <v>1.43</v>
      </c>
      <c r="H9" s="135"/>
      <c r="I9" s="247">
        <f>F9*G9</f>
        <v>48.62</v>
      </c>
      <c r="J9" s="25">
        <f t="shared" ref="J9:J18" si="0">IF((I9-E9)&lt;0,0,(I9-E9))</f>
        <v>8.769999999999996</v>
      </c>
      <c r="K9" s="150">
        <v>1</v>
      </c>
      <c r="L9" s="26">
        <f t="shared" ref="L9:L18" si="1">J9*K9/1000000</f>
        <v>8.7699999999999957E-6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0.12658793399999996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0.8</v>
      </c>
      <c r="G10" s="247" t="s">
        <v>167</v>
      </c>
      <c r="H10" s="247"/>
      <c r="I10" s="247">
        <f>F10</f>
        <v>0.8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18.2</v>
      </c>
      <c r="G11" s="247" t="s">
        <v>167</v>
      </c>
      <c r="H11" s="247"/>
      <c r="I11" s="247">
        <f t="shared" ref="I11:I18" si="3">F11</f>
        <v>18.2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</v>
      </c>
      <c r="G12" s="247" t="s">
        <v>167</v>
      </c>
      <c r="H12" s="247"/>
      <c r="I12" s="247">
        <f t="shared" si="3"/>
        <v>62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</v>
      </c>
      <c r="G13" s="247" t="s">
        <v>167</v>
      </c>
      <c r="H13" s="247"/>
      <c r="I13" s="247">
        <f t="shared" si="3"/>
        <v>0.7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1.4</v>
      </c>
      <c r="G14" s="247" t="s">
        <v>167</v>
      </c>
      <c r="H14" s="247"/>
      <c r="I14" s="247">
        <f t="shared" si="3"/>
        <v>1.4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20.7</v>
      </c>
      <c r="G15" s="247" t="s">
        <v>167</v>
      </c>
      <c r="H15" s="247"/>
      <c r="I15" s="247">
        <f t="shared" si="3"/>
        <v>20.7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1.1000000000000001</v>
      </c>
      <c r="G17" s="247" t="s">
        <v>167</v>
      </c>
      <c r="H17" s="247"/>
      <c r="I17" s="247">
        <f t="shared" si="3"/>
        <v>1.1000000000000001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290</v>
      </c>
      <c r="G18" s="10"/>
      <c r="H18" s="10"/>
      <c r="I18" s="247">
        <f t="shared" si="3"/>
        <v>290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0.12658793399999996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145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34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107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18.2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8.6999999999999993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2.7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1.4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26" priority="1" operator="greaterThan">
      <formula>0</formula>
    </cfRule>
  </conditionalFormatting>
  <conditionalFormatting sqref="G45:G48 G27 G29:G41">
    <cfRule type="cellIs" dxfId="25" priority="2" operator="greaterThan">
      <formula>0</formula>
    </cfRule>
  </conditionalFormatting>
  <conditionalFormatting sqref="J4 J19">
    <cfRule type="cellIs" dxfId="24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F1" workbookViewId="0">
      <selection activeCell="J54" sqref="J54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20.140625" customWidth="1"/>
  </cols>
  <sheetData>
    <row r="2" spans="1:21" ht="30" customHeight="1" x14ac:dyDescent="0.25">
      <c r="O2" t="s">
        <v>683</v>
      </c>
      <c r="R2" s="462" t="s">
        <v>749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752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172</v>
      </c>
      <c r="G8" s="135" t="s">
        <v>167</v>
      </c>
      <c r="H8" s="136">
        <v>3.7999999999999999E-2</v>
      </c>
      <c r="I8" s="247">
        <f>F8*H8</f>
        <v>6.5359999999999996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34.799999999999997</v>
      </c>
      <c r="G9" s="135">
        <v>1.43</v>
      </c>
      <c r="H9" s="135"/>
      <c r="I9" s="247">
        <f>F9*G9</f>
        <v>49.763999999999996</v>
      </c>
      <c r="J9" s="25">
        <f t="shared" ref="J9:J18" si="0">IF((I9-E9)&lt;0,0,(I9-E9))</f>
        <v>9.9139999999999944</v>
      </c>
      <c r="K9" s="150">
        <v>1</v>
      </c>
      <c r="L9" s="26">
        <f t="shared" ref="L9:L18" si="1">J9*K9/1000000</f>
        <v>9.9139999999999952E-6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0.14310065879999995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0.82</v>
      </c>
      <c r="G10" s="247" t="s">
        <v>167</v>
      </c>
      <c r="H10" s="247"/>
      <c r="I10" s="247">
        <f>F10</f>
        <v>0.82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17.3</v>
      </c>
      <c r="G11" s="247" t="s">
        <v>167</v>
      </c>
      <c r="H11" s="247"/>
      <c r="I11" s="247">
        <f t="shared" ref="I11:I18" si="3">F11</f>
        <v>17.3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60.03</v>
      </c>
      <c r="G12" s="247" t="s">
        <v>167</v>
      </c>
      <c r="H12" s="247"/>
      <c r="I12" s="247">
        <f t="shared" si="3"/>
        <v>60.03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</v>
      </c>
      <c r="G13" s="247" t="s">
        <v>167</v>
      </c>
      <c r="H13" s="247"/>
      <c r="I13" s="247">
        <f t="shared" si="3"/>
        <v>0.7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1.4</v>
      </c>
      <c r="G14" s="247" t="s">
        <v>167</v>
      </c>
      <c r="H14" s="247"/>
      <c r="I14" s="247">
        <f t="shared" si="3"/>
        <v>1.4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15</v>
      </c>
      <c r="G15" s="247" t="s">
        <v>167</v>
      </c>
      <c r="H15" s="247"/>
      <c r="I15" s="247">
        <f t="shared" si="3"/>
        <v>15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0.79</v>
      </c>
      <c r="G17" s="247" t="s">
        <v>167</v>
      </c>
      <c r="H17" s="247"/>
      <c r="I17" s="247">
        <f t="shared" si="3"/>
        <v>0.79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280</v>
      </c>
      <c r="G18" s="10"/>
      <c r="H18" s="10"/>
      <c r="I18" s="247">
        <f t="shared" si="3"/>
        <v>280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0.14310065879999995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КК-9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172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34.799999999999997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267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0.82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17.3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60.03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8.6999999999999993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2.1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1.4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23" priority="1" operator="greaterThan">
      <formula>0</formula>
    </cfRule>
  </conditionalFormatting>
  <conditionalFormatting sqref="G45:G48 G27 G29:G41">
    <cfRule type="cellIs" dxfId="22" priority="2" operator="greaterThan">
      <formula>0</formula>
    </cfRule>
  </conditionalFormatting>
  <conditionalFormatting sqref="J4 J19">
    <cfRule type="cellIs" dxfId="21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F1" workbookViewId="0">
      <selection activeCell="U5" sqref="U5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20.140625" customWidth="1"/>
  </cols>
  <sheetData>
    <row r="2" spans="1:21" ht="30" customHeight="1" x14ac:dyDescent="0.25">
      <c r="O2" t="s">
        <v>683</v>
      </c>
      <c r="R2" s="462" t="s">
        <v>754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751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145</v>
      </c>
      <c r="G8" s="135" t="s">
        <v>167</v>
      </c>
      <c r="H8" s="136">
        <v>3.7999999999999999E-2</v>
      </c>
      <c r="I8" s="247">
        <f>F8*H8</f>
        <v>5.51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34</v>
      </c>
      <c r="G9" s="135">
        <v>1.43</v>
      </c>
      <c r="H9" s="135"/>
      <c r="I9" s="247">
        <f>F9*G9</f>
        <v>48.62</v>
      </c>
      <c r="J9" s="25">
        <f t="shared" ref="J9:J18" si="0">IF((I9-E9)&lt;0,0,(I9-E9))</f>
        <v>8.769999999999996</v>
      </c>
      <c r="K9" s="150">
        <v>1</v>
      </c>
      <c r="L9" s="26">
        <f t="shared" ref="L9:L18" si="1">J9*K9/1000000</f>
        <v>8.7699999999999957E-6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0.12658793399999996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0.53</v>
      </c>
      <c r="G10" s="247" t="s">
        <v>167</v>
      </c>
      <c r="H10" s="247"/>
      <c r="I10" s="247">
        <f>F10</f>
        <v>0.53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18.2</v>
      </c>
      <c r="G11" s="247" t="s">
        <v>167</v>
      </c>
      <c r="H11" s="247"/>
      <c r="I11" s="247">
        <f t="shared" ref="I11:I18" si="3">F11</f>
        <v>18.2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</v>
      </c>
      <c r="G12" s="247" t="s">
        <v>167</v>
      </c>
      <c r="H12" s="247"/>
      <c r="I12" s="247">
        <f t="shared" si="3"/>
        <v>62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</v>
      </c>
      <c r="G13" s="247" t="s">
        <v>167</v>
      </c>
      <c r="H13" s="247"/>
      <c r="I13" s="247">
        <f t="shared" si="3"/>
        <v>0.7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1.6</v>
      </c>
      <c r="G14" s="247" t="s">
        <v>167</v>
      </c>
      <c r="H14" s="247"/>
      <c r="I14" s="247">
        <f t="shared" si="3"/>
        <v>1.6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10.7</v>
      </c>
      <c r="G15" s="247" t="s">
        <v>167</v>
      </c>
      <c r="H15" s="247"/>
      <c r="I15" s="247">
        <f t="shared" si="3"/>
        <v>10.7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</v>
      </c>
      <c r="G17" s="247" t="s">
        <v>167</v>
      </c>
      <c r="H17" s="247"/>
      <c r="I17" s="247">
        <f t="shared" si="3"/>
        <v>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310</v>
      </c>
      <c r="G18" s="10"/>
      <c r="H18" s="10"/>
      <c r="I18" s="247">
        <f t="shared" si="3"/>
        <v>310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0.12658793399999996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КК"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145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34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87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0.53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18.2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8.6999999999999993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2.7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1.6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20" priority="1" operator="greaterThan">
      <formula>0</formula>
    </cfRule>
  </conditionalFormatting>
  <conditionalFormatting sqref="G45:G48 G27 G29:G41">
    <cfRule type="cellIs" dxfId="19" priority="2" operator="greaterThan">
      <formula>0</formula>
    </cfRule>
  </conditionalFormatting>
  <conditionalFormatting sqref="J4 J19">
    <cfRule type="cellIs" dxfId="18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F1" workbookViewId="0">
      <selection activeCell="R2" sqref="R2:U2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20.140625" customWidth="1"/>
  </cols>
  <sheetData>
    <row r="2" spans="1:21" ht="30" customHeight="1" x14ac:dyDescent="0.25">
      <c r="O2" t="s">
        <v>683</v>
      </c>
      <c r="R2" s="462" t="s">
        <v>754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693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145</v>
      </c>
      <c r="G8" s="135" t="s">
        <v>167</v>
      </c>
      <c r="H8" s="136">
        <v>3.7999999999999999E-2</v>
      </c>
      <c r="I8" s="247">
        <f>F8*H8</f>
        <v>5.51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34</v>
      </c>
      <c r="G9" s="135">
        <v>1.43</v>
      </c>
      <c r="H9" s="135"/>
      <c r="I9" s="247">
        <f>F9*G9</f>
        <v>48.62</v>
      </c>
      <c r="J9" s="25">
        <f t="shared" ref="J9:J18" si="0">IF((I9-E9)&lt;0,0,(I9-E9))</f>
        <v>8.769999999999996</v>
      </c>
      <c r="K9" s="150">
        <v>1</v>
      </c>
      <c r="L9" s="26">
        <f t="shared" ref="L9:L18" si="1">J9*K9/1000000</f>
        <v>8.7699999999999957E-6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0.12658793399999996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0.8</v>
      </c>
      <c r="G10" s="247" t="s">
        <v>167</v>
      </c>
      <c r="H10" s="247"/>
      <c r="I10" s="247">
        <f>F10</f>
        <v>0.8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18.2</v>
      </c>
      <c r="G11" s="247" t="s">
        <v>167</v>
      </c>
      <c r="H11" s="247"/>
      <c r="I11" s="247">
        <f t="shared" ref="I11:I18" si="3">F11</f>
        <v>18.2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</v>
      </c>
      <c r="G12" s="247" t="s">
        <v>167</v>
      </c>
      <c r="H12" s="247"/>
      <c r="I12" s="247">
        <f t="shared" si="3"/>
        <v>62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</v>
      </c>
      <c r="G13" s="247" t="s">
        <v>167</v>
      </c>
      <c r="H13" s="247"/>
      <c r="I13" s="247">
        <f t="shared" si="3"/>
        <v>0.7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1.4</v>
      </c>
      <c r="G14" s="247" t="s">
        <v>167</v>
      </c>
      <c r="H14" s="247"/>
      <c r="I14" s="247">
        <f t="shared" si="3"/>
        <v>1.4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20.7</v>
      </c>
      <c r="G15" s="247" t="s">
        <v>167</v>
      </c>
      <c r="H15" s="247"/>
      <c r="I15" s="247">
        <f t="shared" si="3"/>
        <v>20.7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1.1000000000000001</v>
      </c>
      <c r="G17" s="247" t="s">
        <v>167</v>
      </c>
      <c r="H17" s="247"/>
      <c r="I17" s="247">
        <f t="shared" si="3"/>
        <v>1.1000000000000001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290</v>
      </c>
      <c r="G18" s="10"/>
      <c r="H18" s="10"/>
      <c r="I18" s="247">
        <f t="shared" si="3"/>
        <v>290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0.12658793399999996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145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34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107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18.2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8.6999999999999993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2.7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1.4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17" priority="1" operator="greaterThan">
      <formula>0</formula>
    </cfRule>
  </conditionalFormatting>
  <conditionalFormatting sqref="G45:G48 G27 G29:G41">
    <cfRule type="cellIs" dxfId="16" priority="2" operator="greaterThan">
      <formula>0</formula>
    </cfRule>
  </conditionalFormatting>
  <conditionalFormatting sqref="J4 J19">
    <cfRule type="cellIs" dxfId="15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F1" workbookViewId="0">
      <selection activeCell="U5" sqref="U5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20.140625" customWidth="1"/>
  </cols>
  <sheetData>
    <row r="2" spans="1:21" ht="30" customHeight="1" x14ac:dyDescent="0.25">
      <c r="O2" t="s">
        <v>683</v>
      </c>
      <c r="R2" s="462" t="s">
        <v>754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752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172</v>
      </c>
      <c r="G8" s="135" t="s">
        <v>167</v>
      </c>
      <c r="H8" s="136">
        <v>3.7999999999999999E-2</v>
      </c>
      <c r="I8" s="247">
        <f>F8*H8</f>
        <v>6.5359999999999996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34.799999999999997</v>
      </c>
      <c r="G9" s="135">
        <v>1.43</v>
      </c>
      <c r="H9" s="135"/>
      <c r="I9" s="247">
        <f>F9*G9</f>
        <v>49.763999999999996</v>
      </c>
      <c r="J9" s="25">
        <f t="shared" ref="J9:J18" si="0">IF((I9-E9)&lt;0,0,(I9-E9))</f>
        <v>9.9139999999999944</v>
      </c>
      <c r="K9" s="150">
        <v>1</v>
      </c>
      <c r="L9" s="26">
        <f t="shared" ref="L9:L18" si="1">J9*K9/1000000</f>
        <v>9.9139999999999952E-6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0.14310065879999995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0.82</v>
      </c>
      <c r="G10" s="247" t="s">
        <v>167</v>
      </c>
      <c r="H10" s="247"/>
      <c r="I10" s="247">
        <f>F10</f>
        <v>0.82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17.3</v>
      </c>
      <c r="G11" s="247" t="s">
        <v>167</v>
      </c>
      <c r="H11" s="247"/>
      <c r="I11" s="247">
        <f t="shared" ref="I11:I18" si="3">F11</f>
        <v>17.3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60.03</v>
      </c>
      <c r="G12" s="247" t="s">
        <v>167</v>
      </c>
      <c r="H12" s="247"/>
      <c r="I12" s="247">
        <f t="shared" si="3"/>
        <v>60.03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</v>
      </c>
      <c r="G13" s="247" t="s">
        <v>167</v>
      </c>
      <c r="H13" s="247"/>
      <c r="I13" s="247">
        <f t="shared" si="3"/>
        <v>0.7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1.4</v>
      </c>
      <c r="G14" s="247" t="s">
        <v>167</v>
      </c>
      <c r="H14" s="247"/>
      <c r="I14" s="247">
        <f t="shared" si="3"/>
        <v>1.4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15</v>
      </c>
      <c r="G15" s="247" t="s">
        <v>167</v>
      </c>
      <c r="H15" s="247"/>
      <c r="I15" s="247">
        <f t="shared" si="3"/>
        <v>15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0.79</v>
      </c>
      <c r="G17" s="247" t="s">
        <v>167</v>
      </c>
      <c r="H17" s="247"/>
      <c r="I17" s="247">
        <f t="shared" si="3"/>
        <v>0.79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280</v>
      </c>
      <c r="G18" s="10"/>
      <c r="H18" s="10"/>
      <c r="I18" s="247">
        <f t="shared" si="3"/>
        <v>280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0.14310065879999995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КК-9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172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34.799999999999997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267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0.82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17.3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60.03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8.6999999999999993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2.1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1.4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14" priority="1" operator="greaterThan">
      <formula>0</formula>
    </cfRule>
  </conditionalFormatting>
  <conditionalFormatting sqref="G45:G48 G27 G29:G41">
    <cfRule type="cellIs" dxfId="13" priority="2" operator="greaterThan">
      <formula>0</formula>
    </cfRule>
  </conditionalFormatting>
  <conditionalFormatting sqref="J4 J19">
    <cfRule type="cellIs" dxfId="12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F1" workbookViewId="0">
      <selection activeCell="R2" sqref="R2:U2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20.140625" customWidth="1"/>
  </cols>
  <sheetData>
    <row r="2" spans="1:21" ht="30" customHeight="1" x14ac:dyDescent="0.25">
      <c r="O2" t="s">
        <v>683</v>
      </c>
      <c r="R2" s="462" t="s">
        <v>756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751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145</v>
      </c>
      <c r="G8" s="135" t="s">
        <v>167</v>
      </c>
      <c r="H8" s="136">
        <v>3.7999999999999999E-2</v>
      </c>
      <c r="I8" s="247">
        <f>F8*H8</f>
        <v>5.51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34</v>
      </c>
      <c r="G9" s="135">
        <v>1.43</v>
      </c>
      <c r="H9" s="135"/>
      <c r="I9" s="247">
        <f>F9*G9</f>
        <v>48.62</v>
      </c>
      <c r="J9" s="25">
        <f t="shared" ref="J9:J18" si="0">IF((I9-E9)&lt;0,0,(I9-E9))</f>
        <v>8.769999999999996</v>
      </c>
      <c r="K9" s="150">
        <v>1</v>
      </c>
      <c r="L9" s="26">
        <f t="shared" ref="L9:L18" si="1">J9*K9/1000000</f>
        <v>8.7699999999999957E-6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0.12658793399999996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0.53</v>
      </c>
      <c r="G10" s="247" t="s">
        <v>167</v>
      </c>
      <c r="H10" s="247"/>
      <c r="I10" s="247">
        <f>F10</f>
        <v>0.53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18.2</v>
      </c>
      <c r="G11" s="247" t="s">
        <v>167</v>
      </c>
      <c r="H11" s="247"/>
      <c r="I11" s="247">
        <f t="shared" ref="I11:I18" si="3">F11</f>
        <v>18.2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</v>
      </c>
      <c r="G12" s="247" t="s">
        <v>167</v>
      </c>
      <c r="H12" s="247"/>
      <c r="I12" s="247">
        <f t="shared" si="3"/>
        <v>62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</v>
      </c>
      <c r="G13" s="247" t="s">
        <v>167</v>
      </c>
      <c r="H13" s="247"/>
      <c r="I13" s="247">
        <f t="shared" si="3"/>
        <v>0.7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1.6</v>
      </c>
      <c r="G14" s="247" t="s">
        <v>167</v>
      </c>
      <c r="H14" s="247"/>
      <c r="I14" s="247">
        <f t="shared" si="3"/>
        <v>1.6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10.7</v>
      </c>
      <c r="G15" s="247" t="s">
        <v>167</v>
      </c>
      <c r="H15" s="247"/>
      <c r="I15" s="247">
        <f t="shared" si="3"/>
        <v>10.7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</v>
      </c>
      <c r="G17" s="247" t="s">
        <v>167</v>
      </c>
      <c r="H17" s="247"/>
      <c r="I17" s="247">
        <f t="shared" si="3"/>
        <v>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310</v>
      </c>
      <c r="G18" s="10"/>
      <c r="H18" s="10"/>
      <c r="I18" s="247">
        <f t="shared" si="3"/>
        <v>310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0.12658793399999996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КК"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145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34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87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0.53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18.2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8.6999999999999993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2.7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1.6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11" priority="1" operator="greaterThan">
      <formula>0</formula>
    </cfRule>
  </conditionalFormatting>
  <conditionalFormatting sqref="G45:G48 G27 G29:G41">
    <cfRule type="cellIs" dxfId="10" priority="2" operator="greaterThan">
      <formula>0</formula>
    </cfRule>
  </conditionalFormatting>
  <conditionalFormatting sqref="J4 J19">
    <cfRule type="cellIs" dxfId="9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F1" workbookViewId="0">
      <selection activeCell="R2" sqref="R2:U2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20.140625" customWidth="1"/>
  </cols>
  <sheetData>
    <row r="2" spans="1:21" ht="30" customHeight="1" x14ac:dyDescent="0.25">
      <c r="O2" t="s">
        <v>683</v>
      </c>
      <c r="R2" s="462" t="s">
        <v>756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693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145</v>
      </c>
      <c r="G8" s="135" t="s">
        <v>167</v>
      </c>
      <c r="H8" s="136">
        <v>3.7999999999999999E-2</v>
      </c>
      <c r="I8" s="247">
        <f>F8*H8</f>
        <v>5.51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34</v>
      </c>
      <c r="G9" s="135">
        <v>1.43</v>
      </c>
      <c r="H9" s="135"/>
      <c r="I9" s="247">
        <f>F9*G9</f>
        <v>48.62</v>
      </c>
      <c r="J9" s="25">
        <f t="shared" ref="J9:J18" si="0">IF((I9-E9)&lt;0,0,(I9-E9))</f>
        <v>8.769999999999996</v>
      </c>
      <c r="K9" s="150">
        <v>1</v>
      </c>
      <c r="L9" s="26">
        <f t="shared" ref="L9:L18" si="1">J9*K9/1000000</f>
        <v>8.7699999999999957E-6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0.12658793399999996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0.8</v>
      </c>
      <c r="G10" s="247" t="s">
        <v>167</v>
      </c>
      <c r="H10" s="247"/>
      <c r="I10" s="247">
        <f>F10</f>
        <v>0.8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18.2</v>
      </c>
      <c r="G11" s="247" t="s">
        <v>167</v>
      </c>
      <c r="H11" s="247"/>
      <c r="I11" s="247">
        <f t="shared" ref="I11:I18" si="3">F11</f>
        <v>18.2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</v>
      </c>
      <c r="G12" s="247" t="s">
        <v>167</v>
      </c>
      <c r="H12" s="247"/>
      <c r="I12" s="247">
        <f t="shared" si="3"/>
        <v>62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</v>
      </c>
      <c r="G13" s="247" t="s">
        <v>167</v>
      </c>
      <c r="H13" s="247"/>
      <c r="I13" s="247">
        <f t="shared" si="3"/>
        <v>0.7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1.4</v>
      </c>
      <c r="G14" s="247" t="s">
        <v>167</v>
      </c>
      <c r="H14" s="247"/>
      <c r="I14" s="247">
        <f t="shared" si="3"/>
        <v>1.4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20.7</v>
      </c>
      <c r="G15" s="247" t="s">
        <v>167</v>
      </c>
      <c r="H15" s="247"/>
      <c r="I15" s="247">
        <f t="shared" si="3"/>
        <v>20.7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1.1000000000000001</v>
      </c>
      <c r="G17" s="247" t="s">
        <v>167</v>
      </c>
      <c r="H17" s="247"/>
      <c r="I17" s="247">
        <f t="shared" si="3"/>
        <v>1.1000000000000001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290</v>
      </c>
      <c r="G18" s="10"/>
      <c r="H18" s="10"/>
      <c r="I18" s="247">
        <f t="shared" si="3"/>
        <v>290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0.12658793399999996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145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34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107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18.2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8.6999999999999993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2.7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1.4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8" priority="1" operator="greaterThan">
      <formula>0</formula>
    </cfRule>
  </conditionalFormatting>
  <conditionalFormatting sqref="G45:G48 G27 G29:G41">
    <cfRule type="cellIs" dxfId="7" priority="2" operator="greaterThan">
      <formula>0</formula>
    </cfRule>
  </conditionalFormatting>
  <conditionalFormatting sqref="J4 J19">
    <cfRule type="cellIs" dxfId="6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F1" workbookViewId="0">
      <selection activeCell="U8" sqref="U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20.140625" customWidth="1"/>
  </cols>
  <sheetData>
    <row r="2" spans="1:21" ht="30" customHeight="1" x14ac:dyDescent="0.25">
      <c r="O2" t="s">
        <v>683</v>
      </c>
      <c r="R2" s="462" t="s">
        <v>756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752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172</v>
      </c>
      <c r="G8" s="135" t="s">
        <v>167</v>
      </c>
      <c r="H8" s="136">
        <v>3.7999999999999999E-2</v>
      </c>
      <c r="I8" s="247">
        <f>F8*H8</f>
        <v>6.5359999999999996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34.799999999999997</v>
      </c>
      <c r="G9" s="135">
        <v>1.43</v>
      </c>
      <c r="H9" s="135"/>
      <c r="I9" s="247">
        <f>F9*G9</f>
        <v>49.763999999999996</v>
      </c>
      <c r="J9" s="25">
        <f t="shared" ref="J9:J18" si="0">IF((I9-E9)&lt;0,0,(I9-E9))</f>
        <v>9.9139999999999944</v>
      </c>
      <c r="K9" s="150">
        <v>1</v>
      </c>
      <c r="L9" s="26">
        <f t="shared" ref="L9:L18" si="1">J9*K9/1000000</f>
        <v>9.9139999999999952E-6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0.14310065879999995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0.82</v>
      </c>
      <c r="G10" s="247" t="s">
        <v>167</v>
      </c>
      <c r="H10" s="247"/>
      <c r="I10" s="247">
        <f>F10</f>
        <v>0.82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17.3</v>
      </c>
      <c r="G11" s="247" t="s">
        <v>167</v>
      </c>
      <c r="H11" s="247"/>
      <c r="I11" s="247">
        <f t="shared" ref="I11:I18" si="3">F11</f>
        <v>17.3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60.03</v>
      </c>
      <c r="G12" s="247" t="s">
        <v>167</v>
      </c>
      <c r="H12" s="247"/>
      <c r="I12" s="247">
        <f t="shared" si="3"/>
        <v>60.03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</v>
      </c>
      <c r="G13" s="247" t="s">
        <v>167</v>
      </c>
      <c r="H13" s="247"/>
      <c r="I13" s="247">
        <f t="shared" si="3"/>
        <v>0.7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1.4</v>
      </c>
      <c r="G14" s="247" t="s">
        <v>167</v>
      </c>
      <c r="H14" s="247"/>
      <c r="I14" s="247">
        <f t="shared" si="3"/>
        <v>1.4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15</v>
      </c>
      <c r="G15" s="247" t="s">
        <v>167</v>
      </c>
      <c r="H15" s="247"/>
      <c r="I15" s="247">
        <f t="shared" si="3"/>
        <v>15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0.79</v>
      </c>
      <c r="G17" s="247" t="s">
        <v>167</v>
      </c>
      <c r="H17" s="247"/>
      <c r="I17" s="247">
        <f t="shared" si="3"/>
        <v>0.79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280</v>
      </c>
      <c r="G18" s="10"/>
      <c r="H18" s="10"/>
      <c r="I18" s="247">
        <f t="shared" si="3"/>
        <v>280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0.14310065879999995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КК-9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172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34.799999999999997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267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0.82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17.3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60.03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8.6999999999999993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2.1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1.4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5" priority="1" operator="greaterThan">
      <formula>0</formula>
    </cfRule>
  </conditionalFormatting>
  <conditionalFormatting sqref="G45:G48 G27 G29:G41">
    <cfRule type="cellIs" dxfId="4" priority="2" operator="greaterThan">
      <formula>0</formula>
    </cfRule>
  </conditionalFormatting>
  <conditionalFormatting sqref="J4 J19">
    <cfRule type="cellIs" dxfId="3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F11" sqref="F11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4" max="14" width="10.140625" customWidth="1"/>
    <col min="15" max="15" width="13.42578125" customWidth="1"/>
    <col min="20" max="20" width="18.42578125" customWidth="1"/>
    <col min="21" max="21" width="20.140625" customWidth="1"/>
  </cols>
  <sheetData>
    <row r="2" spans="1:21" ht="30" customHeight="1" x14ac:dyDescent="0.25">
      <c r="O2" t="s">
        <v>683</v>
      </c>
      <c r="R2" s="462" t="s">
        <v>758</v>
      </c>
      <c r="S2" s="462"/>
      <c r="T2" s="462"/>
      <c r="U2" s="462"/>
    </row>
    <row r="3" spans="1:21" x14ac:dyDescent="0.25">
      <c r="A3" s="69"/>
      <c r="B3" s="468" t="s">
        <v>667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68"/>
      <c r="P3" s="68"/>
      <c r="Q3" s="68"/>
      <c r="R3" s="68"/>
      <c r="S3" s="68"/>
      <c r="T3" s="68"/>
    </row>
    <row r="4" spans="1:21" x14ac:dyDescent="0.25">
      <c r="A4" s="243"/>
      <c r="B4" s="241"/>
      <c r="C4" s="467" t="s">
        <v>195</v>
      </c>
      <c r="D4" s="238"/>
      <c r="E4" s="467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239"/>
      <c r="B5" s="242"/>
      <c r="C5" s="439"/>
      <c r="D5" s="240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693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120</v>
      </c>
      <c r="G8" s="135" t="s">
        <v>167</v>
      </c>
      <c r="H8" s="136">
        <v>3.7999999999999999E-2</v>
      </c>
      <c r="I8" s="247">
        <f>F8*H8</f>
        <v>4.5599999999999996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60</v>
      </c>
      <c r="G9" s="135">
        <v>1.43</v>
      </c>
      <c r="H9" s="135"/>
      <c r="I9" s="247">
        <f>F9*G9</f>
        <v>85.8</v>
      </c>
      <c r="J9" s="25">
        <f t="shared" ref="J9:J18" si="0">IF((I9-E9)&lt;0,0,(I9-E9))</f>
        <v>45.949999999999996</v>
      </c>
      <c r="K9" s="150">
        <v>1</v>
      </c>
      <c r="L9" s="26">
        <f t="shared" ref="L9:L18" si="1">J9*K9/1000000</f>
        <v>4.5949999999999999E-5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0.66325149000000005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0.5</v>
      </c>
      <c r="G10" s="247" t="s">
        <v>167</v>
      </c>
      <c r="H10" s="247"/>
      <c r="I10" s="247">
        <f>F10</f>
        <v>0.5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14.2</v>
      </c>
      <c r="G11" s="247" t="s">
        <v>167</v>
      </c>
      <c r="H11" s="247"/>
      <c r="I11" s="247">
        <f t="shared" ref="I11:I18" si="3">F11</f>
        <v>14.2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51</v>
      </c>
      <c r="G12" s="247" t="s">
        <v>167</v>
      </c>
      <c r="H12" s="247"/>
      <c r="I12" s="247">
        <f t="shared" si="3"/>
        <v>51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0.42</v>
      </c>
      <c r="G13" s="247" t="s">
        <v>167</v>
      </c>
      <c r="H13" s="247"/>
      <c r="I13" s="247">
        <f t="shared" si="3"/>
        <v>0.42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2.9</v>
      </c>
      <c r="G14" s="247" t="s">
        <v>167</v>
      </c>
      <c r="H14" s="247"/>
      <c r="I14" s="247">
        <f t="shared" si="3"/>
        <v>2.9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244">
        <v>18</v>
      </c>
      <c r="G15" s="247" t="s">
        <v>167</v>
      </c>
      <c r="H15" s="247"/>
      <c r="I15" s="247">
        <f t="shared" si="3"/>
        <v>18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244"/>
      <c r="G16" s="247"/>
      <c r="H16" s="247"/>
      <c r="I16" s="24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244">
        <v>1.1000000000000001</v>
      </c>
      <c r="G17" s="247" t="s">
        <v>167</v>
      </c>
      <c r="H17" s="247"/>
      <c r="I17" s="247">
        <f t="shared" si="3"/>
        <v>1.1000000000000001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244">
        <v>270</v>
      </c>
      <c r="G18" s="10"/>
      <c r="H18" s="10"/>
      <c r="I18" s="247">
        <f t="shared" si="3"/>
        <v>270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0.66325149000000005</v>
      </c>
    </row>
    <row r="25" spans="1:20" x14ac:dyDescent="0.25">
      <c r="B25" s="122" t="s">
        <v>668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248" t="s">
        <v>1</v>
      </c>
      <c r="E27" s="12" t="s">
        <v>2</v>
      </c>
      <c r="F27" s="248" t="s">
        <v>124</v>
      </c>
      <c r="G27" s="248" t="s">
        <v>157</v>
      </c>
      <c r="H27" s="24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248">
        <v>1</v>
      </c>
      <c r="B28" s="248">
        <v>2</v>
      </c>
      <c r="C28" s="248">
        <v>3</v>
      </c>
      <c r="D28" s="248">
        <v>4</v>
      </c>
      <c r="E28" s="248">
        <v>5</v>
      </c>
      <c r="F28" s="248">
        <v>6</v>
      </c>
      <c r="G28" s="248">
        <v>8</v>
      </c>
      <c r="H28" s="248">
        <v>9</v>
      </c>
      <c r="I28" s="248">
        <v>10</v>
      </c>
      <c r="J28" s="248">
        <v>11</v>
      </c>
      <c r="K28" s="248">
        <v>12</v>
      </c>
      <c r="L28" s="248">
        <v>13</v>
      </c>
      <c r="M28" s="248">
        <v>14</v>
      </c>
      <c r="N28" s="248">
        <v>15</v>
      </c>
      <c r="O28" s="248">
        <v>16</v>
      </c>
    </row>
    <row r="29" spans="1:20" x14ac:dyDescent="0.25">
      <c r="A29" s="460" t="str">
        <f>B7</f>
        <v>КК</v>
      </c>
      <c r="B29" s="460"/>
      <c r="C29" s="25"/>
      <c r="D29" s="249"/>
      <c r="E29" s="13"/>
      <c r="F29" s="249"/>
      <c r="G29" s="25" t="s">
        <v>186</v>
      </c>
      <c r="H29" s="25" t="s">
        <v>187</v>
      </c>
      <c r="I29" s="59" t="s">
        <v>188</v>
      </c>
      <c r="J29" s="2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120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60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245">
        <v>113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0.5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14.2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51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0.42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244">
        <v>8.3000000000000007</v>
      </c>
      <c r="G40" s="25"/>
      <c r="H40" s="25">
        <v>0</v>
      </c>
      <c r="I40" s="26"/>
      <c r="J40" s="247" t="s">
        <v>167</v>
      </c>
      <c r="K40" s="82"/>
      <c r="L40" s="25"/>
      <c r="M40" s="25"/>
      <c r="N40" s="25"/>
      <c r="O40" s="25"/>
    </row>
    <row r="41" spans="1:15" ht="14.45" customHeight="1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2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2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2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2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2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244">
        <v>1.2</v>
      </c>
      <c r="G46" s="25">
        <f>IF((F46-E46)&lt;0,0,(F46-E46))</f>
        <v>0</v>
      </c>
      <c r="H46" s="25">
        <v>1</v>
      </c>
      <c r="I46" s="26">
        <f>G46/E46*H46</f>
        <v>0</v>
      </c>
      <c r="J46" s="2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2.9</v>
      </c>
      <c r="G47" s="25">
        <f>IF((F47-E47)&lt;0,0,(F47-E47))</f>
        <v>0</v>
      </c>
      <c r="H47" s="25">
        <v>0.6</v>
      </c>
      <c r="I47" s="26">
        <f>G47/E47*H47</f>
        <v>0</v>
      </c>
      <c r="J47" s="2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A29:B29"/>
    <mergeCell ref="R2:U2"/>
    <mergeCell ref="B3:N3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T4:T5"/>
    <mergeCell ref="A27:B27"/>
    <mergeCell ref="A30:B30"/>
    <mergeCell ref="J30:K30"/>
    <mergeCell ref="J31:J33"/>
    <mergeCell ref="J37:J38"/>
    <mergeCell ref="B41:B44"/>
  </mergeCells>
  <conditionalFormatting sqref="J8:J18">
    <cfRule type="cellIs" dxfId="2" priority="1" operator="greaterThan">
      <formula>0</formula>
    </cfRule>
  </conditionalFormatting>
  <conditionalFormatting sqref="G45:G48 G27 G29:G41">
    <cfRule type="cellIs" dxfId="1" priority="2" operator="greaterThan">
      <formula>0</formula>
    </cfRule>
  </conditionalFormatting>
  <conditionalFormatting sqref="J4 J19">
    <cfRule type="cellIs" dxfId="0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C287"/>
  <sheetViews>
    <sheetView workbookViewId="0">
      <selection activeCell="J2" sqref="J2"/>
    </sheetView>
  </sheetViews>
  <sheetFormatPr defaultRowHeight="15" x14ac:dyDescent="0.25"/>
  <cols>
    <col min="3" max="3" width="10.140625" bestFit="1" customWidth="1"/>
    <col min="4" max="4" width="12.7109375" style="157" customWidth="1"/>
    <col min="5" max="5" width="72.5703125" customWidth="1"/>
    <col min="6" max="6" width="24.140625" customWidth="1"/>
    <col min="7" max="7" width="13.28515625" customWidth="1"/>
    <col min="8" max="8" width="10.42578125" customWidth="1"/>
    <col min="9" max="9" width="13" customWidth="1"/>
    <col min="10" max="11" width="16.85546875" customWidth="1"/>
    <col min="12" max="12" width="14.28515625" customWidth="1"/>
  </cols>
  <sheetData>
    <row r="1" spans="1:29" x14ac:dyDescent="0.25">
      <c r="F1" t="s">
        <v>759</v>
      </c>
      <c r="G1" t="s">
        <v>250</v>
      </c>
      <c r="H1" t="s">
        <v>247</v>
      </c>
    </row>
    <row r="2" spans="1:29" ht="105" customHeight="1" x14ac:dyDescent="0.25">
      <c r="A2" s="25"/>
      <c r="B2" s="25"/>
      <c r="C2" s="25"/>
      <c r="D2" s="167"/>
      <c r="E2" s="25"/>
      <c r="F2" s="25"/>
      <c r="G2" s="196" t="s">
        <v>432</v>
      </c>
      <c r="H2" s="169" t="s">
        <v>433</v>
      </c>
      <c r="I2" s="246" t="s">
        <v>248</v>
      </c>
      <c r="J2" s="197" t="s">
        <v>424</v>
      </c>
      <c r="K2" s="197" t="s">
        <v>425</v>
      </c>
      <c r="L2" s="25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</row>
    <row r="3" spans="1:29" ht="28.5" customHeight="1" x14ac:dyDescent="0.25">
      <c r="A3" s="25"/>
      <c r="B3" s="25"/>
      <c r="C3" s="25"/>
      <c r="D3" s="167"/>
      <c r="E3" s="25"/>
      <c r="F3" s="25"/>
      <c r="G3" s="25"/>
      <c r="H3" s="25"/>
      <c r="I3" s="25"/>
      <c r="J3" s="25"/>
      <c r="K3" s="25"/>
      <c r="L3" s="25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</row>
    <row r="4" spans="1:29" ht="35.25" customHeight="1" x14ac:dyDescent="0.25">
      <c r="A4" s="25"/>
      <c r="B4" s="25"/>
      <c r="C4" s="25"/>
      <c r="D4" s="167"/>
      <c r="E4" s="25"/>
      <c r="F4" s="25"/>
      <c r="G4" s="25"/>
      <c r="H4" s="25"/>
      <c r="I4" s="25"/>
      <c r="J4" s="25"/>
      <c r="K4" s="25"/>
      <c r="L4" s="25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</row>
    <row r="5" spans="1:29" ht="31.5" customHeight="1" x14ac:dyDescent="0.25">
      <c r="A5" s="25"/>
      <c r="B5" s="25"/>
      <c r="C5" s="25"/>
      <c r="D5" s="167"/>
      <c r="E5" s="25"/>
      <c r="F5" s="25"/>
      <c r="G5" s="25"/>
      <c r="H5" s="25"/>
      <c r="I5" s="25"/>
      <c r="J5" s="25"/>
      <c r="K5" s="25"/>
      <c r="L5" s="25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</row>
    <row r="6" spans="1:29" ht="31.5" hidden="1" customHeight="1" x14ac:dyDescent="0.25">
      <c r="A6" s="25">
        <v>1</v>
      </c>
      <c r="B6" s="25">
        <v>54</v>
      </c>
      <c r="C6" s="168">
        <v>44172</v>
      </c>
      <c r="D6" s="167" t="s">
        <v>253</v>
      </c>
      <c r="E6" s="25" t="str">
        <f>'000003606'!Q2</f>
        <v>Нефтяников ул, дом № 27, корпус 1, МБДОУ № 6 "Василек"</v>
      </c>
      <c r="F6" s="25"/>
      <c r="G6" s="25">
        <v>5551.94</v>
      </c>
      <c r="H6" s="25"/>
      <c r="I6" s="25"/>
      <c r="J6" s="84">
        <f>'000003606'!T19</f>
        <v>1.2420267354000001</v>
      </c>
      <c r="K6" s="84">
        <f>'000003606'!L48</f>
        <v>0</v>
      </c>
      <c r="L6" s="25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</row>
    <row r="7" spans="1:29" ht="32.25" hidden="1" customHeight="1" x14ac:dyDescent="0.25">
      <c r="A7" s="25">
        <v>2</v>
      </c>
      <c r="B7" s="25">
        <v>54</v>
      </c>
      <c r="C7" s="168">
        <v>44172</v>
      </c>
      <c r="D7" s="169" t="s">
        <v>252</v>
      </c>
      <c r="E7" s="25" t="str">
        <f>'000003610'!R2</f>
        <v>Марии Поливановой проезд, дом № 8, МБДОУ № 6 "Василек"</v>
      </c>
      <c r="F7" s="25"/>
      <c r="G7" s="25">
        <v>5551.94</v>
      </c>
      <c r="H7" s="25"/>
      <c r="I7" s="25"/>
      <c r="J7" s="84">
        <f>'000003610'!T19</f>
        <v>1.0807842474000005</v>
      </c>
      <c r="K7" s="84">
        <f>'000003610'!L48</f>
        <v>0</v>
      </c>
      <c r="L7" s="25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</row>
    <row r="8" spans="1:29" ht="27.75" hidden="1" customHeight="1" x14ac:dyDescent="0.25">
      <c r="A8" s="25">
        <v>3</v>
      </c>
      <c r="B8" s="25">
        <v>55</v>
      </c>
      <c r="C8" s="168">
        <v>44172</v>
      </c>
      <c r="D8" s="169" t="s">
        <v>254</v>
      </c>
      <c r="E8" s="25" t="str">
        <f>'000004524'!R2</f>
        <v>Иосифа Каролинского ул, дом № 18, МБОУ СШ № 31</v>
      </c>
      <c r="F8" s="25"/>
      <c r="G8" s="25">
        <v>5551.94</v>
      </c>
      <c r="H8" s="25"/>
      <c r="I8" s="25"/>
      <c r="J8" s="84">
        <f>'000004524'!T19</f>
        <v>1.0338233796000003</v>
      </c>
      <c r="K8" s="84">
        <f>'000004524'!L48</f>
        <v>0</v>
      </c>
      <c r="L8" s="25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</row>
    <row r="9" spans="1:29" ht="28.5" customHeight="1" x14ac:dyDescent="0.25">
      <c r="A9" s="25">
        <v>4</v>
      </c>
      <c r="B9" s="25">
        <v>56</v>
      </c>
      <c r="C9" s="168">
        <v>44172</v>
      </c>
      <c r="D9" s="169" t="s">
        <v>255</v>
      </c>
      <c r="E9" s="25" t="str">
        <f>'000003615'!R2</f>
        <v>30 лет Победы ул, дом № 68, корпус 1, МБДОУ № 20 "Югорка"</v>
      </c>
      <c r="F9" s="25"/>
      <c r="G9" s="25">
        <v>5551.94</v>
      </c>
      <c r="H9" s="25"/>
      <c r="I9" s="25"/>
      <c r="J9" s="84">
        <f>'000003615'!T19</f>
        <v>4.9230508536000013</v>
      </c>
      <c r="K9" s="84">
        <f>'000003615'!L48</f>
        <v>0</v>
      </c>
      <c r="L9" s="25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</row>
    <row r="10" spans="1:29" ht="24.75" hidden="1" customHeight="1" x14ac:dyDescent="0.25">
      <c r="A10" s="25">
        <v>5</v>
      </c>
      <c r="B10" s="25">
        <v>57</v>
      </c>
      <c r="C10" s="168">
        <v>44172</v>
      </c>
      <c r="D10" s="169" t="s">
        <v>256</v>
      </c>
      <c r="E10" s="25" t="str">
        <f>'000000025'!R2</f>
        <v>Мечникова ул, дом № 9А, МБДОУ № 22 "СКАЗКА"</v>
      </c>
      <c r="F10" s="25"/>
      <c r="G10" s="25">
        <v>0</v>
      </c>
      <c r="H10" s="25" t="s">
        <v>249</v>
      </c>
      <c r="I10" s="25" t="s">
        <v>249</v>
      </c>
      <c r="J10" s="84">
        <f>'000000025'!T19</f>
        <v>0</v>
      </c>
      <c r="K10" s="84">
        <f>'000000025'!L48</f>
        <v>0</v>
      </c>
      <c r="L10" s="25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</row>
    <row r="11" spans="1:29" ht="29.25" hidden="1" customHeight="1" x14ac:dyDescent="0.25">
      <c r="A11" s="25">
        <v>6</v>
      </c>
      <c r="B11" s="25">
        <v>35</v>
      </c>
      <c r="C11" s="168">
        <v>44168</v>
      </c>
      <c r="D11" s="169" t="s">
        <v>257</v>
      </c>
      <c r="E11" s="25" t="str">
        <f>'000003666'!R2</f>
        <v>Энергетиков ул, дом № 5, корпус 1, МБОУ СОШ № 18</v>
      </c>
      <c r="F11" s="25"/>
      <c r="G11" s="25">
        <v>5551.94</v>
      </c>
      <c r="H11" s="25"/>
      <c r="I11" s="25"/>
      <c r="J11" s="84">
        <f>'000003666'!T19</f>
        <v>1.154122101</v>
      </c>
      <c r="K11" s="84">
        <f>'000003666'!L48</f>
        <v>0</v>
      </c>
      <c r="L11" s="25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</row>
    <row r="12" spans="1:29" ht="27" customHeight="1" x14ac:dyDescent="0.25">
      <c r="A12" s="25">
        <v>7</v>
      </c>
      <c r="B12" s="25">
        <v>37</v>
      </c>
      <c r="C12" s="168">
        <v>44168</v>
      </c>
      <c r="D12" s="169" t="s">
        <v>258</v>
      </c>
      <c r="E12" s="25" t="str">
        <f>'000005055'!R2</f>
        <v>Губкина ул, дом № 1/3, Акушерский корпус</v>
      </c>
      <c r="F12" s="25"/>
      <c r="G12" s="25">
        <v>5551.94</v>
      </c>
      <c r="H12" s="25"/>
      <c r="I12" s="25"/>
      <c r="J12" s="84">
        <f>'000005055'!T19</f>
        <v>2.612905435800001</v>
      </c>
      <c r="K12" s="84">
        <f>'000005055'!L48</f>
        <v>0</v>
      </c>
      <c r="L12" s="25" t="s">
        <v>251</v>
      </c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</row>
    <row r="13" spans="1:29" s="166" customFormat="1" ht="28.5" hidden="1" customHeight="1" x14ac:dyDescent="0.25">
      <c r="A13" s="170">
        <v>8</v>
      </c>
      <c r="B13" s="170">
        <v>32</v>
      </c>
      <c r="C13" s="171">
        <v>44168</v>
      </c>
      <c r="D13" s="172" t="s">
        <v>259</v>
      </c>
      <c r="E13" s="170" t="str">
        <f>'000000021'!R2</f>
        <v>Энтузиастов ул, дом № 61, корпус а, МБОУ Лицей № 1</v>
      </c>
      <c r="F13" s="170"/>
      <c r="G13" s="170">
        <v>5551.94</v>
      </c>
      <c r="H13" s="170">
        <v>0</v>
      </c>
      <c r="I13" s="170"/>
      <c r="J13" s="198">
        <f>('000000021'!T19+'000000021-2'!T19+'000000021-3'!T19+'000000021-4'!T19)/4</f>
        <v>1.0799943759000001</v>
      </c>
      <c r="K13" s="170">
        <f>('000000021'!L48+'000000021-2'!L48+'000000021-3'!L48+'000000021-4'!L48)/4</f>
        <v>0</v>
      </c>
      <c r="L13" s="486" t="s">
        <v>437</v>
      </c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</row>
    <row r="14" spans="1:29" s="166" customFormat="1" ht="24" hidden="1" customHeight="1" x14ac:dyDescent="0.25">
      <c r="A14" s="170">
        <v>9</v>
      </c>
      <c r="B14" s="170">
        <v>32</v>
      </c>
      <c r="C14" s="171">
        <v>44168</v>
      </c>
      <c r="D14" s="172" t="s">
        <v>259</v>
      </c>
      <c r="E14" s="170" t="s">
        <v>242</v>
      </c>
      <c r="F14" s="170"/>
      <c r="G14" s="170">
        <v>5551.94</v>
      </c>
      <c r="H14" s="170"/>
      <c r="I14" s="170"/>
      <c r="J14" s="170"/>
      <c r="K14" s="170"/>
      <c r="L14" s="487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</row>
    <row r="15" spans="1:29" s="166" customFormat="1" ht="30.75" hidden="1" customHeight="1" x14ac:dyDescent="0.25">
      <c r="A15" s="170">
        <v>10</v>
      </c>
      <c r="B15" s="170">
        <v>32</v>
      </c>
      <c r="C15" s="171">
        <v>44168</v>
      </c>
      <c r="D15" s="172" t="s">
        <v>259</v>
      </c>
      <c r="E15" s="170" t="s">
        <v>242</v>
      </c>
      <c r="F15" s="170"/>
      <c r="G15" s="170">
        <v>5551.94</v>
      </c>
      <c r="H15" s="170"/>
      <c r="I15" s="170"/>
      <c r="J15" s="170"/>
      <c r="K15" s="170"/>
      <c r="L15" s="487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</row>
    <row r="16" spans="1:29" s="166" customFormat="1" ht="29.25" hidden="1" customHeight="1" x14ac:dyDescent="0.25">
      <c r="A16" s="170">
        <v>11</v>
      </c>
      <c r="B16" s="170">
        <v>32</v>
      </c>
      <c r="C16" s="171">
        <v>44168</v>
      </c>
      <c r="D16" s="172" t="s">
        <v>259</v>
      </c>
      <c r="E16" s="170" t="s">
        <v>242</v>
      </c>
      <c r="F16" s="170"/>
      <c r="G16" s="170">
        <v>5551.94</v>
      </c>
      <c r="H16" s="170"/>
      <c r="I16" s="170"/>
      <c r="J16" s="170"/>
      <c r="K16" s="170"/>
      <c r="L16" s="488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</row>
    <row r="17" spans="1:29" ht="32.25" hidden="1" customHeight="1" x14ac:dyDescent="0.25">
      <c r="A17" s="25">
        <v>12</v>
      </c>
      <c r="B17" s="25" t="s">
        <v>261</v>
      </c>
      <c r="C17" s="168">
        <v>44168</v>
      </c>
      <c r="D17" s="169" t="s">
        <v>260</v>
      </c>
      <c r="E17" s="25" t="str">
        <f>'000000022'!R2</f>
        <v>Энтузиастов ул, дом № 61, корпус а, Спортивный центр с универсальным игровым залом № 1</v>
      </c>
      <c r="F17" s="25"/>
      <c r="G17" s="25">
        <v>5551.94</v>
      </c>
      <c r="H17" s="25"/>
      <c r="I17" s="25">
        <v>0</v>
      </c>
      <c r="J17" s="84">
        <f>'000000022'!T19</f>
        <v>1.1417234796000004</v>
      </c>
      <c r="K17" s="84">
        <f>'000000022'!L48</f>
        <v>0</v>
      </c>
      <c r="L17" s="25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</row>
    <row r="18" spans="1:29" ht="27.75" hidden="1" customHeight="1" x14ac:dyDescent="0.25">
      <c r="A18" s="25">
        <v>13</v>
      </c>
      <c r="B18" s="25">
        <v>36</v>
      </c>
      <c r="C18" s="168">
        <v>44168</v>
      </c>
      <c r="D18" s="169" t="s">
        <v>262</v>
      </c>
      <c r="E18" s="25" t="s">
        <v>263</v>
      </c>
      <c r="F18" s="25"/>
      <c r="G18" s="25">
        <v>5551.94</v>
      </c>
      <c r="H18" s="25"/>
      <c r="I18" s="25">
        <v>0</v>
      </c>
      <c r="J18" s="84">
        <f>'000004558'!T19</f>
        <v>0.87460649100000021</v>
      </c>
      <c r="K18" s="84">
        <f>'000004558'!L48</f>
        <v>0</v>
      </c>
      <c r="L18" s="25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</row>
    <row r="19" spans="1:29" s="165" customFormat="1" ht="27.75" hidden="1" customHeight="1" x14ac:dyDescent="0.25">
      <c r="A19" s="177">
        <v>14</v>
      </c>
      <c r="B19" s="177">
        <v>34</v>
      </c>
      <c r="C19" s="178">
        <v>44168</v>
      </c>
      <c r="D19" s="199" t="s">
        <v>431</v>
      </c>
      <c r="E19" s="180" t="s">
        <v>430</v>
      </c>
      <c r="F19" s="180"/>
      <c r="G19" s="177">
        <v>5551.94</v>
      </c>
      <c r="H19" s="177"/>
      <c r="I19" s="177"/>
      <c r="J19" s="200">
        <f>'000003655'!T19</f>
        <v>1.0721524176000001</v>
      </c>
      <c r="K19" s="200">
        <f>'000003655'!L48</f>
        <v>0</v>
      </c>
      <c r="L19" s="177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</row>
    <row r="20" spans="1:29" s="165" customFormat="1" ht="26.25" hidden="1" customHeight="1" x14ac:dyDescent="0.25">
      <c r="A20" s="177"/>
      <c r="B20" s="177">
        <v>34</v>
      </c>
      <c r="C20" s="178">
        <v>44168</v>
      </c>
      <c r="D20" s="199" t="s">
        <v>426</v>
      </c>
      <c r="E20" s="180" t="s">
        <v>428</v>
      </c>
      <c r="F20" s="180"/>
      <c r="G20" s="177">
        <v>5551.94</v>
      </c>
      <c r="H20" s="177"/>
      <c r="I20" s="177"/>
      <c r="J20" s="200">
        <f>'000003655'!T19</f>
        <v>1.0721524176000001</v>
      </c>
      <c r="K20" s="200">
        <f>'000003655'!L48</f>
        <v>0</v>
      </c>
      <c r="L20" s="177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</row>
    <row r="21" spans="1:29" s="165" customFormat="1" ht="27.75" hidden="1" customHeight="1" x14ac:dyDescent="0.25">
      <c r="A21" s="177"/>
      <c r="B21" s="177">
        <v>34</v>
      </c>
      <c r="C21" s="178">
        <v>44168</v>
      </c>
      <c r="D21" s="199" t="s">
        <v>427</v>
      </c>
      <c r="E21" s="180" t="s">
        <v>429</v>
      </c>
      <c r="F21" s="180"/>
      <c r="G21" s="177">
        <v>5551.94</v>
      </c>
      <c r="H21" s="177"/>
      <c r="I21" s="177"/>
      <c r="J21" s="200">
        <f>'000003655'!T19</f>
        <v>1.0721524176000001</v>
      </c>
      <c r="K21" s="200">
        <f>'000003655'!L48</f>
        <v>0</v>
      </c>
      <c r="L21" s="177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</row>
    <row r="22" spans="1:29" ht="30.75" customHeight="1" x14ac:dyDescent="0.25">
      <c r="A22" s="25">
        <v>15</v>
      </c>
      <c r="B22" s="25">
        <v>33</v>
      </c>
      <c r="C22" s="168">
        <v>44168</v>
      </c>
      <c r="D22" s="169" t="s">
        <v>265</v>
      </c>
      <c r="E22" s="169" t="s">
        <v>266</v>
      </c>
      <c r="F22" s="169"/>
      <c r="G22" s="25">
        <v>0</v>
      </c>
      <c r="H22" s="25"/>
      <c r="I22" s="25"/>
      <c r="J22" s="84">
        <f>'000003708'!T19</f>
        <v>2.3977560815999999</v>
      </c>
      <c r="K22" s="25"/>
      <c r="L22" s="25" t="s">
        <v>267</v>
      </c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</row>
    <row r="23" spans="1:29" s="166" customFormat="1" ht="25.5" hidden="1" customHeight="1" x14ac:dyDescent="0.25">
      <c r="A23" s="170">
        <v>16</v>
      </c>
      <c r="B23" s="170">
        <v>59</v>
      </c>
      <c r="C23" s="171">
        <v>44173</v>
      </c>
      <c r="D23" s="172" t="s">
        <v>269</v>
      </c>
      <c r="E23" s="172" t="s">
        <v>268</v>
      </c>
      <c r="F23" s="172"/>
      <c r="G23" s="170">
        <v>5551.94</v>
      </c>
      <c r="H23" s="170"/>
      <c r="I23" s="170"/>
      <c r="J23" s="198">
        <f>('000003623'!T19+'000003623-1'!T19+'000003623-2'!T19+'00000362-3'!T19+'000003623-4'!T19)/5</f>
        <v>1.2289719103200003</v>
      </c>
      <c r="K23" s="170">
        <f>('000003623'!L48+'000003623-1'!L48+'000003623-2'!L48+'00000362-3'!L48+'000003623-4'!L48)/5</f>
        <v>0</v>
      </c>
      <c r="L23" s="486" t="s">
        <v>436</v>
      </c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</row>
    <row r="24" spans="1:29" s="166" customFormat="1" ht="26.25" hidden="1" customHeight="1" x14ac:dyDescent="0.25">
      <c r="A24" s="170">
        <v>17</v>
      </c>
      <c r="B24" s="170">
        <v>59</v>
      </c>
      <c r="C24" s="171">
        <v>44173</v>
      </c>
      <c r="D24" s="172" t="s">
        <v>269</v>
      </c>
      <c r="E24" s="172" t="s">
        <v>268</v>
      </c>
      <c r="F24" s="172"/>
      <c r="G24" s="170">
        <v>5551.94</v>
      </c>
      <c r="H24" s="170"/>
      <c r="I24" s="170"/>
      <c r="J24" s="170"/>
      <c r="K24" s="170"/>
      <c r="L24" s="487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</row>
    <row r="25" spans="1:29" s="166" customFormat="1" ht="25.5" hidden="1" customHeight="1" x14ac:dyDescent="0.25">
      <c r="A25" s="170">
        <v>18</v>
      </c>
      <c r="B25" s="170">
        <v>59</v>
      </c>
      <c r="C25" s="171">
        <v>44173</v>
      </c>
      <c r="D25" s="172" t="s">
        <v>269</v>
      </c>
      <c r="E25" s="172" t="s">
        <v>268</v>
      </c>
      <c r="F25" s="172"/>
      <c r="G25" s="170">
        <v>5551.94</v>
      </c>
      <c r="H25" s="170"/>
      <c r="I25" s="170"/>
      <c r="J25" s="170"/>
      <c r="K25" s="170"/>
      <c r="L25" s="487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</row>
    <row r="26" spans="1:29" s="166" customFormat="1" ht="27" hidden="1" customHeight="1" x14ac:dyDescent="0.25">
      <c r="A26" s="170">
        <v>19</v>
      </c>
      <c r="B26" s="170">
        <v>59</v>
      </c>
      <c r="C26" s="171">
        <v>44173</v>
      </c>
      <c r="D26" s="172" t="s">
        <v>269</v>
      </c>
      <c r="E26" s="172" t="s">
        <v>268</v>
      </c>
      <c r="F26" s="172"/>
      <c r="G26" s="170">
        <v>5551.94</v>
      </c>
      <c r="H26" s="170"/>
      <c r="I26" s="170"/>
      <c r="J26" s="170"/>
      <c r="K26" s="170"/>
      <c r="L26" s="487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</row>
    <row r="27" spans="1:29" s="166" customFormat="1" ht="28.5" hidden="1" customHeight="1" x14ac:dyDescent="0.25">
      <c r="A27" s="170">
        <v>20</v>
      </c>
      <c r="B27" s="170">
        <v>59</v>
      </c>
      <c r="C27" s="171">
        <v>44173</v>
      </c>
      <c r="D27" s="172" t="s">
        <v>269</v>
      </c>
      <c r="E27" s="172" t="s">
        <v>268</v>
      </c>
      <c r="F27" s="172"/>
      <c r="G27" s="170">
        <v>5551.94</v>
      </c>
      <c r="H27" s="170"/>
      <c r="I27" s="170"/>
      <c r="J27" s="170"/>
      <c r="K27" s="170"/>
      <c r="L27" s="488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</row>
    <row r="28" spans="1:29" s="164" customFormat="1" ht="22.5" hidden="1" customHeight="1" x14ac:dyDescent="0.25">
      <c r="A28" s="58">
        <v>21</v>
      </c>
      <c r="B28" s="58">
        <v>59</v>
      </c>
      <c r="C28" s="183">
        <v>44173</v>
      </c>
      <c r="D28" s="184" t="s">
        <v>270</v>
      </c>
      <c r="E28" s="184" t="s">
        <v>271</v>
      </c>
      <c r="F28" s="184"/>
      <c r="G28" s="58">
        <v>5551.94</v>
      </c>
      <c r="H28" s="58"/>
      <c r="I28" s="58"/>
      <c r="J28" s="206">
        <f>'000003713'!T19</f>
        <v>0.97506317700000023</v>
      </c>
      <c r="K28" s="206">
        <f>'000003713'!L48</f>
        <v>0</v>
      </c>
      <c r="L28" s="58" t="s">
        <v>277</v>
      </c>
    </row>
    <row r="29" spans="1:29" ht="27" hidden="1" customHeight="1" x14ac:dyDescent="0.25">
      <c r="A29" s="25">
        <v>22</v>
      </c>
      <c r="B29" s="25">
        <v>60</v>
      </c>
      <c r="C29" s="168">
        <v>44173</v>
      </c>
      <c r="D29" s="169" t="s">
        <v>279</v>
      </c>
      <c r="E29" s="169" t="s">
        <v>280</v>
      </c>
      <c r="F29" s="169"/>
      <c r="G29" s="25">
        <v>5551.94</v>
      </c>
      <c r="H29" s="25"/>
      <c r="I29" s="25"/>
      <c r="J29" s="84">
        <f>'000003641'!T19</f>
        <v>1.0668058830000005</v>
      </c>
      <c r="K29" s="84">
        <f>'000003641'!L48</f>
        <v>0</v>
      </c>
      <c r="L29" s="25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</row>
    <row r="30" spans="1:29" ht="24" hidden="1" customHeight="1" x14ac:dyDescent="0.25">
      <c r="A30" s="25">
        <v>23</v>
      </c>
      <c r="B30" s="25">
        <v>61</v>
      </c>
      <c r="C30" s="168">
        <v>44173</v>
      </c>
      <c r="D30" s="169" t="s">
        <v>282</v>
      </c>
      <c r="E30" s="169" t="s">
        <v>283</v>
      </c>
      <c r="F30" s="169"/>
      <c r="G30" s="25">
        <v>0</v>
      </c>
      <c r="H30" s="25" t="s">
        <v>249</v>
      </c>
      <c r="I30" s="25" t="s">
        <v>249</v>
      </c>
      <c r="J30" s="84">
        <f>'000003617'!T19</f>
        <v>0.36274386060000002</v>
      </c>
      <c r="K30" s="84">
        <f>'000003617'!L48</f>
        <v>0</v>
      </c>
      <c r="L30" s="25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</row>
    <row r="31" spans="1:29" ht="36" hidden="1" customHeight="1" x14ac:dyDescent="0.25">
      <c r="A31" s="25">
        <v>24</v>
      </c>
      <c r="B31" s="25" t="s">
        <v>286</v>
      </c>
      <c r="C31" s="168">
        <v>44173</v>
      </c>
      <c r="D31" s="169" t="s">
        <v>285</v>
      </c>
      <c r="E31" s="169" t="s">
        <v>287</v>
      </c>
      <c r="F31" s="169"/>
      <c r="G31" s="25">
        <v>0</v>
      </c>
      <c r="H31" s="25" t="s">
        <v>249</v>
      </c>
      <c r="I31" s="25" t="s">
        <v>249</v>
      </c>
      <c r="J31" s="84">
        <f>'000003622'!T19</f>
        <v>1.4414066964000001</v>
      </c>
      <c r="K31" s="84">
        <f>'000003622'!L48</f>
        <v>0</v>
      </c>
      <c r="L31" s="25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</row>
    <row r="32" spans="1:29" ht="27" hidden="1" customHeight="1" x14ac:dyDescent="0.25">
      <c r="A32" s="25">
        <v>25</v>
      </c>
      <c r="B32" s="25">
        <v>58</v>
      </c>
      <c r="C32" s="168">
        <v>44172</v>
      </c>
      <c r="D32" s="169" t="s">
        <v>288</v>
      </c>
      <c r="E32" s="169" t="s">
        <v>289</v>
      </c>
      <c r="F32" s="169"/>
      <c r="G32" s="25">
        <v>0</v>
      </c>
      <c r="H32" s="25" t="s">
        <v>249</v>
      </c>
      <c r="I32" s="25" t="s">
        <v>249</v>
      </c>
      <c r="J32" s="84">
        <f>'000004279'!T19</f>
        <v>0</v>
      </c>
      <c r="K32" s="84">
        <f>'000004279'!L48</f>
        <v>0</v>
      </c>
      <c r="L32" s="25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</row>
    <row r="33" spans="1:29" ht="28.5" customHeight="1" x14ac:dyDescent="0.25">
      <c r="A33" s="25">
        <v>26</v>
      </c>
      <c r="B33" s="25">
        <v>53</v>
      </c>
      <c r="C33" s="168">
        <v>44172</v>
      </c>
      <c r="D33" s="169" t="s">
        <v>291</v>
      </c>
      <c r="E33" s="169" t="s">
        <v>290</v>
      </c>
      <c r="F33" s="169"/>
      <c r="G33" s="25">
        <v>0</v>
      </c>
      <c r="H33" s="25" t="s">
        <v>249</v>
      </c>
      <c r="I33" s="25" t="s">
        <v>249</v>
      </c>
      <c r="J33" s="84">
        <f>'000003612'!T19</f>
        <v>3.4718447016000011</v>
      </c>
      <c r="K33" s="84">
        <f>'000003612'!L48</f>
        <v>0</v>
      </c>
      <c r="L33" s="25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</row>
    <row r="34" spans="1:29" s="166" customFormat="1" ht="28.5" customHeight="1" x14ac:dyDescent="0.25">
      <c r="A34" s="170">
        <v>27</v>
      </c>
      <c r="B34" s="170">
        <v>26</v>
      </c>
      <c r="C34" s="171">
        <v>44161</v>
      </c>
      <c r="D34" s="176" t="s">
        <v>435</v>
      </c>
      <c r="E34" s="172" t="s">
        <v>292</v>
      </c>
      <c r="F34" s="172"/>
      <c r="G34" s="170">
        <v>0</v>
      </c>
      <c r="H34" s="170"/>
      <c r="I34" s="170"/>
      <c r="J34" s="205">
        <f>'000001487 1488'!T19</f>
        <v>2.1670682814000002</v>
      </c>
      <c r="K34" s="205">
        <f>'000001487 1488'!L48</f>
        <v>0</v>
      </c>
      <c r="L34" s="170" t="s">
        <v>277</v>
      </c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</row>
    <row r="35" spans="1:29" s="166" customFormat="1" ht="28.5" customHeight="1" x14ac:dyDescent="0.25">
      <c r="A35" s="170"/>
      <c r="B35" s="170">
        <v>26</v>
      </c>
      <c r="C35" s="171">
        <v>44161</v>
      </c>
      <c r="D35" s="176" t="s">
        <v>434</v>
      </c>
      <c r="E35" s="172" t="s">
        <v>293</v>
      </c>
      <c r="F35" s="172"/>
      <c r="G35" s="170"/>
      <c r="H35" s="170"/>
      <c r="I35" s="170"/>
      <c r="J35" s="205">
        <f>'000001487 1488'!T19</f>
        <v>2.1670682814000002</v>
      </c>
      <c r="K35" s="205">
        <f>'000001487 1488'!L48</f>
        <v>0</v>
      </c>
      <c r="L35" s="170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</row>
    <row r="36" spans="1:29" s="95" customFormat="1" ht="28.5" customHeight="1" x14ac:dyDescent="0.25">
      <c r="A36" s="25">
        <v>28</v>
      </c>
      <c r="B36" s="173">
        <v>15</v>
      </c>
      <c r="C36" s="174">
        <v>44161</v>
      </c>
      <c r="D36" s="169" t="s">
        <v>296</v>
      </c>
      <c r="E36" s="169" t="s">
        <v>297</v>
      </c>
      <c r="F36" s="169"/>
      <c r="G36" s="173">
        <v>0</v>
      </c>
      <c r="H36" s="173"/>
      <c r="I36" s="173"/>
      <c r="J36" s="207">
        <f>'АБ-002599'!T19</f>
        <v>7.885195857000002</v>
      </c>
      <c r="K36" s="207">
        <f>'АБ-002599'!L48</f>
        <v>0</v>
      </c>
      <c r="L36" s="25" t="s">
        <v>277</v>
      </c>
      <c r="M36" s="260"/>
      <c r="N36" s="260"/>
      <c r="O36" s="260"/>
      <c r="P36" s="260"/>
      <c r="Q36" s="260"/>
      <c r="R36" s="260"/>
      <c r="S36" s="260"/>
      <c r="T36" s="260"/>
      <c r="U36" s="260"/>
      <c r="V36" s="260"/>
      <c r="W36" s="260"/>
      <c r="X36" s="260"/>
      <c r="Y36" s="260"/>
      <c r="Z36" s="260"/>
      <c r="AA36" s="260"/>
      <c r="AB36" s="260"/>
      <c r="AC36" s="260"/>
    </row>
    <row r="37" spans="1:29" s="95" customFormat="1" ht="28.5" customHeight="1" x14ac:dyDescent="0.25">
      <c r="A37" s="25">
        <v>29</v>
      </c>
      <c r="B37" s="173">
        <v>15</v>
      </c>
      <c r="C37" s="174">
        <v>44161</v>
      </c>
      <c r="D37" s="169" t="s">
        <v>298</v>
      </c>
      <c r="E37" s="169" t="s">
        <v>299</v>
      </c>
      <c r="F37" s="169"/>
      <c r="G37" s="173"/>
      <c r="H37" s="173"/>
      <c r="I37" s="173"/>
      <c r="J37" s="207">
        <f>'АБ-002601'!T19</f>
        <v>7.885195857000002</v>
      </c>
      <c r="K37" s="207">
        <f>'АБ-002601'!L48</f>
        <v>0</v>
      </c>
      <c r="L37" s="25" t="s">
        <v>277</v>
      </c>
      <c r="M37" s="260"/>
      <c r="N37" s="260"/>
      <c r="O37" s="260"/>
      <c r="P37" s="260"/>
      <c r="Q37" s="260"/>
      <c r="R37" s="260"/>
      <c r="S37" s="260"/>
      <c r="T37" s="260"/>
      <c r="U37" s="260"/>
      <c r="V37" s="260"/>
      <c r="W37" s="260"/>
      <c r="X37" s="260"/>
      <c r="Y37" s="260"/>
      <c r="Z37" s="260"/>
      <c r="AA37" s="260"/>
      <c r="AB37" s="260"/>
      <c r="AC37" s="260"/>
    </row>
    <row r="38" spans="1:29" ht="48.75" customHeight="1" x14ac:dyDescent="0.25">
      <c r="A38" s="25">
        <v>30</v>
      </c>
      <c r="B38" s="25">
        <v>14</v>
      </c>
      <c r="C38" s="168">
        <v>44161</v>
      </c>
      <c r="D38" s="169" t="s">
        <v>294</v>
      </c>
      <c r="E38" s="169" t="s">
        <v>295</v>
      </c>
      <c r="F38" s="169"/>
      <c r="G38" s="25">
        <v>0</v>
      </c>
      <c r="H38" s="25" t="s">
        <v>249</v>
      </c>
      <c r="I38" s="25" t="s">
        <v>249</v>
      </c>
      <c r="J38" s="84">
        <f>'000004794'!T19</f>
        <v>3.8972041812000011</v>
      </c>
      <c r="K38" s="84">
        <f>'000004794'!L48</f>
        <v>0</v>
      </c>
      <c r="L38" s="25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</row>
    <row r="39" spans="1:29" ht="27.75" hidden="1" customHeight="1" x14ac:dyDescent="0.25">
      <c r="A39" s="25">
        <v>31</v>
      </c>
      <c r="B39" s="25">
        <v>13</v>
      </c>
      <c r="C39" s="168">
        <v>44158</v>
      </c>
      <c r="D39" s="169" t="s">
        <v>300</v>
      </c>
      <c r="E39" s="169" t="s">
        <v>301</v>
      </c>
      <c r="F39" s="169"/>
      <c r="G39" s="25">
        <v>5551.94</v>
      </c>
      <c r="H39" s="25"/>
      <c r="I39" s="25"/>
      <c r="J39" s="84">
        <f>'000003702'!T19</f>
        <v>1.2066265926000002</v>
      </c>
      <c r="K39" s="84">
        <f>'000003702'!L48</f>
        <v>0</v>
      </c>
      <c r="L39" s="25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</row>
    <row r="40" spans="1:29" ht="27" hidden="1" customHeight="1" x14ac:dyDescent="0.25">
      <c r="A40" s="25">
        <v>32</v>
      </c>
      <c r="B40" s="175" t="s">
        <v>303</v>
      </c>
      <c r="C40" s="168">
        <v>44158</v>
      </c>
      <c r="D40" s="169" t="s">
        <v>302</v>
      </c>
      <c r="E40" s="169" t="s">
        <v>304</v>
      </c>
      <c r="F40" s="169"/>
      <c r="G40" s="25">
        <v>5551.94</v>
      </c>
      <c r="H40" s="25"/>
      <c r="I40" s="25"/>
      <c r="J40" s="84">
        <f>'000003791'!T19</f>
        <v>0.84734260380000015</v>
      </c>
      <c r="K40" s="84">
        <f>'000003791'!L48</f>
        <v>0</v>
      </c>
      <c r="L40" s="25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</row>
    <row r="41" spans="1:29" ht="22.5" hidden="1" customHeight="1" x14ac:dyDescent="0.25">
      <c r="A41" s="25">
        <v>33</v>
      </c>
      <c r="B41" s="175" t="s">
        <v>303</v>
      </c>
      <c r="C41" s="168">
        <v>44158</v>
      </c>
      <c r="D41" s="169" t="s">
        <v>305</v>
      </c>
      <c r="E41" s="169" t="s">
        <v>306</v>
      </c>
      <c r="F41" s="169"/>
      <c r="G41" s="25">
        <v>5551.94</v>
      </c>
      <c r="H41" s="25"/>
      <c r="I41" s="25"/>
      <c r="J41" s="84">
        <f>'000003651'!T19</f>
        <v>0.96052116600000015</v>
      </c>
      <c r="K41" s="84">
        <f>'000003651'!L48</f>
        <v>0</v>
      </c>
      <c r="L41" s="25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</row>
    <row r="42" spans="1:29" s="166" customFormat="1" ht="27" hidden="1" customHeight="1" x14ac:dyDescent="0.25">
      <c r="A42" s="170">
        <v>34</v>
      </c>
      <c r="B42" s="170">
        <v>12</v>
      </c>
      <c r="C42" s="171">
        <v>44158</v>
      </c>
      <c r="D42" s="176" t="s">
        <v>438</v>
      </c>
      <c r="E42" s="172" t="s">
        <v>307</v>
      </c>
      <c r="F42" s="172"/>
      <c r="G42" s="170">
        <v>5551.94</v>
      </c>
      <c r="H42" s="170"/>
      <c r="I42" s="170"/>
      <c r="J42" s="205">
        <f>'3653 3654'!T19</f>
        <v>1.0794981780000001</v>
      </c>
      <c r="K42" s="205">
        <f>'3653 3654'!L48</f>
        <v>0</v>
      </c>
      <c r="L42" s="170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</row>
    <row r="43" spans="1:29" s="166" customFormat="1" ht="20.25" hidden="1" customHeight="1" x14ac:dyDescent="0.25">
      <c r="A43" s="170">
        <v>34</v>
      </c>
      <c r="B43" s="170">
        <v>12</v>
      </c>
      <c r="C43" s="171">
        <v>44158</v>
      </c>
      <c r="D43" s="176" t="s">
        <v>439</v>
      </c>
      <c r="E43" s="172" t="s">
        <v>308</v>
      </c>
      <c r="F43" s="172"/>
      <c r="G43" s="170">
        <v>5551.94</v>
      </c>
      <c r="H43" s="170"/>
      <c r="I43" s="170"/>
      <c r="J43" s="205">
        <f>'3653 3654'!T19</f>
        <v>1.0794981780000001</v>
      </c>
      <c r="K43" s="205">
        <f>'3653 3654'!L48</f>
        <v>0</v>
      </c>
      <c r="L43" s="170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</row>
    <row r="44" spans="1:29" ht="28.5" customHeight="1" x14ac:dyDescent="0.25">
      <c r="A44" s="25">
        <v>35</v>
      </c>
      <c r="B44" s="25">
        <v>11</v>
      </c>
      <c r="C44" s="168">
        <v>44158</v>
      </c>
      <c r="D44" s="169" t="s">
        <v>309</v>
      </c>
      <c r="E44" s="169" t="s">
        <v>310</v>
      </c>
      <c r="F44" s="169"/>
      <c r="G44" s="25"/>
      <c r="H44" s="25"/>
      <c r="I44" s="25"/>
      <c r="J44" s="84">
        <f>'000002056'!T19</f>
        <v>2.5732943676000004</v>
      </c>
      <c r="K44" s="84">
        <f>'000002056'!L48</f>
        <v>0</v>
      </c>
      <c r="L44" s="25" t="s">
        <v>277</v>
      </c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</row>
    <row r="45" spans="1:29" s="166" customFormat="1" ht="24" hidden="1" customHeight="1" x14ac:dyDescent="0.25">
      <c r="A45" s="170">
        <v>36</v>
      </c>
      <c r="B45" s="170">
        <v>10</v>
      </c>
      <c r="C45" s="171">
        <v>44155</v>
      </c>
      <c r="D45" s="176" t="s">
        <v>442</v>
      </c>
      <c r="E45" s="172" t="s">
        <v>440</v>
      </c>
      <c r="F45" s="172"/>
      <c r="G45" s="170">
        <v>5551.94</v>
      </c>
      <c r="H45" s="170"/>
      <c r="I45" s="170"/>
      <c r="J45" s="205">
        <f>'000003690 -91'!T19</f>
        <v>1.1305989882</v>
      </c>
      <c r="K45" s="205">
        <f>'000003690 -91'!L48</f>
        <v>0</v>
      </c>
      <c r="L45" s="170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</row>
    <row r="46" spans="1:29" s="166" customFormat="1" ht="21.75" hidden="1" customHeight="1" x14ac:dyDescent="0.25">
      <c r="A46" s="170"/>
      <c r="B46" s="170">
        <v>10</v>
      </c>
      <c r="C46" s="171">
        <v>44155</v>
      </c>
      <c r="D46" s="176" t="s">
        <v>441</v>
      </c>
      <c r="E46" s="172" t="s">
        <v>313</v>
      </c>
      <c r="F46" s="172"/>
      <c r="G46" s="170">
        <v>5551.94</v>
      </c>
      <c r="H46" s="170"/>
      <c r="I46" s="170"/>
      <c r="J46" s="205">
        <f>'000003690 -91'!T19</f>
        <v>1.1305989882</v>
      </c>
      <c r="K46" s="205">
        <f>'000003690 -91'!L48</f>
        <v>0</v>
      </c>
      <c r="L46" s="170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</row>
    <row r="47" spans="1:29" s="165" customFormat="1" ht="22.5" hidden="1" customHeight="1" x14ac:dyDescent="0.25">
      <c r="A47" s="177">
        <v>37</v>
      </c>
      <c r="B47" s="177">
        <v>9</v>
      </c>
      <c r="C47" s="178">
        <v>44155</v>
      </c>
      <c r="D47" s="199" t="s">
        <v>449</v>
      </c>
      <c r="E47" s="180" t="s">
        <v>450</v>
      </c>
      <c r="F47" s="180"/>
      <c r="G47" s="177">
        <v>5551.94</v>
      </c>
      <c r="H47" s="177"/>
      <c r="I47" s="177"/>
      <c r="J47" s="200">
        <f>'000005113 объектов 4'!T19</f>
        <v>0.93391287660000033</v>
      </c>
      <c r="K47" s="200">
        <f>'000005113 объектов 4'!L48</f>
        <v>0</v>
      </c>
      <c r="L47" s="489" t="s">
        <v>455</v>
      </c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</row>
    <row r="48" spans="1:29" s="165" customFormat="1" ht="24" hidden="1" customHeight="1" x14ac:dyDescent="0.25">
      <c r="A48" s="177"/>
      <c r="B48" s="177">
        <v>9</v>
      </c>
      <c r="C48" s="178">
        <v>44155</v>
      </c>
      <c r="D48" s="199" t="s">
        <v>443</v>
      </c>
      <c r="E48" s="180" t="s">
        <v>444</v>
      </c>
      <c r="F48" s="180"/>
      <c r="G48" s="177">
        <v>5551.94</v>
      </c>
      <c r="H48" s="177"/>
      <c r="I48" s="177"/>
      <c r="J48" s="200">
        <f>'000005113 объектов 4'!T19</f>
        <v>0.93391287660000033</v>
      </c>
      <c r="K48" s="200">
        <f>'000005113 объектов 4'!L48</f>
        <v>0</v>
      </c>
      <c r="L48" s="490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</row>
    <row r="49" spans="1:29" s="165" customFormat="1" ht="22.5" hidden="1" customHeight="1" x14ac:dyDescent="0.25">
      <c r="A49" s="177"/>
      <c r="B49" s="177">
        <v>9</v>
      </c>
      <c r="C49" s="178">
        <v>44155</v>
      </c>
      <c r="D49" s="199" t="s">
        <v>445</v>
      </c>
      <c r="E49" s="180" t="s">
        <v>446</v>
      </c>
      <c r="F49" s="180"/>
      <c r="G49" s="177">
        <v>5551.94</v>
      </c>
      <c r="H49" s="177"/>
      <c r="I49" s="177"/>
      <c r="J49" s="200">
        <f>'000005113 объектов 4'!T19</f>
        <v>0.93391287660000033</v>
      </c>
      <c r="K49" s="200">
        <f>'000005113 объектов 4'!L48</f>
        <v>0</v>
      </c>
      <c r="L49" s="490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</row>
    <row r="50" spans="1:29" s="165" customFormat="1" ht="25.5" hidden="1" customHeight="1" x14ac:dyDescent="0.25">
      <c r="A50" s="177"/>
      <c r="B50" s="177">
        <v>9</v>
      </c>
      <c r="C50" s="178">
        <v>44155</v>
      </c>
      <c r="D50" s="199" t="s">
        <v>447</v>
      </c>
      <c r="E50" s="180" t="s">
        <v>448</v>
      </c>
      <c r="F50" s="180"/>
      <c r="G50" s="177">
        <v>5551.94</v>
      </c>
      <c r="H50" s="177"/>
      <c r="I50" s="177"/>
      <c r="J50" s="200">
        <f>'000005113 объектов 4'!T19</f>
        <v>0.93391287660000033</v>
      </c>
      <c r="K50" s="200">
        <f>'000005113 объектов 4'!L48</f>
        <v>0</v>
      </c>
      <c r="L50" s="491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</row>
    <row r="51" spans="1:29" s="166" customFormat="1" ht="24" hidden="1" customHeight="1" x14ac:dyDescent="0.25">
      <c r="A51" s="170">
        <v>38</v>
      </c>
      <c r="B51" s="170">
        <v>8</v>
      </c>
      <c r="C51" s="171">
        <v>44155</v>
      </c>
      <c r="D51" s="176" t="s">
        <v>395</v>
      </c>
      <c r="E51" s="172" t="s">
        <v>386</v>
      </c>
      <c r="F51" s="172"/>
      <c r="G51" s="170">
        <v>5551.94</v>
      </c>
      <c r="H51" s="170"/>
      <c r="I51" s="170"/>
      <c r="J51" s="198">
        <f>('000001450-1'!T19+'000001450-3'!T19+'000001450-4'!T19)/3</f>
        <v>1.1672628660000004</v>
      </c>
      <c r="K51" s="205">
        <f>'000001450-1'!L48+'000001450-3'!L48+'000001450-4'!L48/3</f>
        <v>0</v>
      </c>
      <c r="L51" s="190" t="s">
        <v>451</v>
      </c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  <row r="52" spans="1:29" s="166" customFormat="1" ht="28.5" customHeight="1" x14ac:dyDescent="0.25">
      <c r="A52" s="170">
        <v>41</v>
      </c>
      <c r="B52" s="170">
        <v>8</v>
      </c>
      <c r="C52" s="171">
        <v>44155</v>
      </c>
      <c r="D52" s="176" t="s">
        <v>396</v>
      </c>
      <c r="E52" s="172" t="s">
        <v>394</v>
      </c>
      <c r="F52" s="172"/>
      <c r="G52" s="170">
        <v>5551.94</v>
      </c>
      <c r="H52" s="170"/>
      <c r="I52" s="170"/>
      <c r="J52" s="205">
        <f>'000001454-2'!T19</f>
        <v>5.6435648346000011</v>
      </c>
      <c r="K52" s="205">
        <f>'000001454-2'!L48</f>
        <v>0</v>
      </c>
      <c r="L52" s="192" t="s">
        <v>456</v>
      </c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</row>
    <row r="53" spans="1:29" s="166" customFormat="1" ht="21.75" hidden="1" customHeight="1" x14ac:dyDescent="0.25">
      <c r="A53" s="170">
        <v>42</v>
      </c>
      <c r="B53" s="170">
        <v>8</v>
      </c>
      <c r="C53" s="171">
        <v>44155</v>
      </c>
      <c r="D53" s="176" t="s">
        <v>397</v>
      </c>
      <c r="E53" s="172" t="s">
        <v>452</v>
      </c>
      <c r="F53" s="172"/>
      <c r="G53" s="170">
        <v>5551.94</v>
      </c>
      <c r="H53" s="170"/>
      <c r="I53" s="170"/>
      <c r="J53" s="205">
        <f>'000001456-5'!T19</f>
        <v>1.1678636376</v>
      </c>
      <c r="K53" s="205">
        <f>'000001456-5'!L48</f>
        <v>0</v>
      </c>
      <c r="L53" s="192" t="s">
        <v>456</v>
      </c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</row>
    <row r="54" spans="1:29" s="166" customFormat="1" ht="20.25" hidden="1" customHeight="1" x14ac:dyDescent="0.25">
      <c r="A54" s="170">
        <v>43</v>
      </c>
      <c r="B54" s="170">
        <v>8</v>
      </c>
      <c r="C54" s="171">
        <v>44155</v>
      </c>
      <c r="D54" s="176" t="s">
        <v>398</v>
      </c>
      <c r="E54" s="172" t="s">
        <v>453</v>
      </c>
      <c r="F54" s="172"/>
      <c r="G54" s="170">
        <v>5551.94</v>
      </c>
      <c r="H54" s="170"/>
      <c r="I54" s="170"/>
      <c r="J54" s="198">
        <f>('000001452-6'!T19+'00000 1452-7'!T19)/2</f>
        <v>1.1248366239000001</v>
      </c>
      <c r="K54" s="170">
        <f>('000001452-6'!L48+'00000 1452-7'!L48)/2</f>
        <v>0</v>
      </c>
      <c r="L54" s="192" t="s">
        <v>454</v>
      </c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</row>
    <row r="55" spans="1:29" s="165" customFormat="1" ht="28.5" customHeight="1" x14ac:dyDescent="0.25">
      <c r="A55" s="177">
        <v>44</v>
      </c>
      <c r="B55" s="177">
        <v>7</v>
      </c>
      <c r="C55" s="178">
        <v>44155</v>
      </c>
      <c r="D55" s="179" t="s">
        <v>318</v>
      </c>
      <c r="E55" s="180" t="s">
        <v>319</v>
      </c>
      <c r="F55" s="180"/>
      <c r="G55" s="177"/>
      <c r="H55" s="177" t="s">
        <v>249</v>
      </c>
      <c r="I55" s="177" t="s">
        <v>249</v>
      </c>
      <c r="J55" s="200">
        <f>'000003701 и еще 4 объекта'!T19</f>
        <v>6.4177895430000014</v>
      </c>
      <c r="K55" s="200">
        <f>'000003701 и еще 4 объекта'!L48</f>
        <v>0</v>
      </c>
      <c r="L55" s="492" t="s">
        <v>330</v>
      </c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</row>
    <row r="56" spans="1:29" s="165" customFormat="1" ht="28.5" customHeight="1" x14ac:dyDescent="0.25">
      <c r="A56" s="177">
        <v>45</v>
      </c>
      <c r="B56" s="177">
        <v>7</v>
      </c>
      <c r="C56" s="178">
        <v>44155</v>
      </c>
      <c r="D56" s="179" t="s">
        <v>320</v>
      </c>
      <c r="E56" s="180" t="s">
        <v>321</v>
      </c>
      <c r="F56" s="180"/>
      <c r="G56" s="177"/>
      <c r="H56" s="177" t="s">
        <v>249</v>
      </c>
      <c r="I56" s="177" t="s">
        <v>249</v>
      </c>
      <c r="J56" s="200">
        <f>'000003701 и еще 4 объекта'!T19</f>
        <v>6.4177895430000014</v>
      </c>
      <c r="K56" s="200">
        <f>'000003701 и еще 4 объекта'!L48</f>
        <v>0</v>
      </c>
      <c r="L56" s="493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</row>
    <row r="57" spans="1:29" s="165" customFormat="1" ht="28.5" customHeight="1" x14ac:dyDescent="0.25">
      <c r="A57" s="177">
        <v>46</v>
      </c>
      <c r="B57" s="177">
        <v>7</v>
      </c>
      <c r="C57" s="178">
        <v>44155</v>
      </c>
      <c r="D57" s="179" t="s">
        <v>322</v>
      </c>
      <c r="E57" s="180" t="s">
        <v>323</v>
      </c>
      <c r="F57" s="180"/>
      <c r="G57" s="177"/>
      <c r="H57" s="177" t="s">
        <v>249</v>
      </c>
      <c r="I57" s="177" t="s">
        <v>249</v>
      </c>
      <c r="J57" s="200">
        <f>'000003701 и еще 4 объекта'!T19</f>
        <v>6.4177895430000014</v>
      </c>
      <c r="K57" s="200">
        <f>'000003701 и еще 4 объекта'!L48</f>
        <v>0</v>
      </c>
      <c r="L57" s="493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</row>
    <row r="58" spans="1:29" s="165" customFormat="1" ht="28.5" customHeight="1" x14ac:dyDescent="0.25">
      <c r="A58" s="177">
        <v>47</v>
      </c>
      <c r="B58" s="177">
        <v>7</v>
      </c>
      <c r="C58" s="178">
        <v>44155</v>
      </c>
      <c r="D58" s="179" t="s">
        <v>324</v>
      </c>
      <c r="E58" s="180" t="s">
        <v>325</v>
      </c>
      <c r="F58" s="180"/>
      <c r="G58" s="177"/>
      <c r="H58" s="177" t="s">
        <v>249</v>
      </c>
      <c r="I58" s="177" t="s">
        <v>249</v>
      </c>
      <c r="J58" s="200">
        <f>'000003701 и еще 4 объекта'!T19</f>
        <v>6.4177895430000014</v>
      </c>
      <c r="K58" s="200">
        <f>'000003701 и еще 4 объекта'!L48</f>
        <v>0</v>
      </c>
      <c r="L58" s="493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</row>
    <row r="59" spans="1:29" s="165" customFormat="1" ht="28.5" customHeight="1" x14ac:dyDescent="0.25">
      <c r="A59" s="177">
        <v>48</v>
      </c>
      <c r="B59" s="177">
        <v>7</v>
      </c>
      <c r="C59" s="178">
        <v>44155</v>
      </c>
      <c r="D59" s="179" t="s">
        <v>326</v>
      </c>
      <c r="E59" s="180" t="s">
        <v>327</v>
      </c>
      <c r="F59" s="180"/>
      <c r="G59" s="177"/>
      <c r="H59" s="177" t="s">
        <v>249</v>
      </c>
      <c r="I59" s="177" t="s">
        <v>249</v>
      </c>
      <c r="J59" s="200">
        <f>'000003701 и еще 4 объекта'!T19</f>
        <v>6.4177895430000014</v>
      </c>
      <c r="K59" s="200">
        <f>'000003701 и еще 4 объекта'!L48</f>
        <v>0</v>
      </c>
      <c r="L59" s="49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</row>
    <row r="60" spans="1:29" s="166" customFormat="1" ht="27.75" hidden="1" customHeight="1" x14ac:dyDescent="0.25">
      <c r="A60" s="170">
        <v>49</v>
      </c>
      <c r="B60" s="170">
        <v>6</v>
      </c>
      <c r="C60" s="170" t="s">
        <v>331</v>
      </c>
      <c r="D60" s="181" t="s">
        <v>332</v>
      </c>
      <c r="E60" s="172" t="s">
        <v>333</v>
      </c>
      <c r="F60" s="172"/>
      <c r="G60" s="170"/>
      <c r="H60" s="170"/>
      <c r="I60" s="170"/>
      <c r="J60" s="205">
        <f>'АБ-000176'!T19</f>
        <v>1.1116873350000001</v>
      </c>
      <c r="K60" s="205">
        <f>'АБ-000176'!L48</f>
        <v>0</v>
      </c>
      <c r="L60" s="486" t="s">
        <v>330</v>
      </c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</row>
    <row r="61" spans="1:29" s="166" customFormat="1" ht="24.75" hidden="1" customHeight="1" x14ac:dyDescent="0.25">
      <c r="A61" s="170">
        <v>50</v>
      </c>
      <c r="B61" s="170">
        <v>6</v>
      </c>
      <c r="C61" s="170" t="s">
        <v>331</v>
      </c>
      <c r="D61" s="181" t="s">
        <v>334</v>
      </c>
      <c r="E61" s="172" t="s">
        <v>335</v>
      </c>
      <c r="F61" s="172"/>
      <c r="G61" s="170">
        <v>5551.94</v>
      </c>
      <c r="H61" s="170"/>
      <c r="I61" s="170"/>
      <c r="J61" s="205">
        <f>'АБ-000176'!T19</f>
        <v>1.1116873350000001</v>
      </c>
      <c r="K61" s="205">
        <f>'АБ-000176'!L48</f>
        <v>0</v>
      </c>
      <c r="L61" s="488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</row>
    <row r="62" spans="1:29" ht="18.75" hidden="1" customHeight="1" x14ac:dyDescent="0.25">
      <c r="A62" s="25">
        <v>51</v>
      </c>
      <c r="B62" s="167" t="s">
        <v>341</v>
      </c>
      <c r="C62" s="168">
        <v>44155</v>
      </c>
      <c r="D62" s="167" t="s">
        <v>338</v>
      </c>
      <c r="E62" s="169" t="s">
        <v>339</v>
      </c>
      <c r="F62" s="169"/>
      <c r="G62" s="25"/>
      <c r="H62" s="25"/>
      <c r="I62" s="25"/>
      <c r="J62" s="84">
        <f>'000004559'!T19</f>
        <v>1.0657978056000001</v>
      </c>
      <c r="K62" s="84">
        <f>'000004559'!L48</f>
        <v>0</v>
      </c>
      <c r="L62" s="25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</row>
    <row r="63" spans="1:29" ht="29.25" customHeight="1" x14ac:dyDescent="0.25">
      <c r="A63" s="25">
        <v>52</v>
      </c>
      <c r="B63" s="25">
        <v>5</v>
      </c>
      <c r="C63" s="168">
        <v>44155</v>
      </c>
      <c r="D63" s="167" t="s">
        <v>342</v>
      </c>
      <c r="E63" s="169" t="s">
        <v>343</v>
      </c>
      <c r="F63" s="169"/>
      <c r="G63" s="170">
        <v>5551.94</v>
      </c>
      <c r="H63" s="25"/>
      <c r="I63" s="25"/>
      <c r="J63" s="84">
        <f>'000003272'!T19</f>
        <v>4.2301393398000009</v>
      </c>
      <c r="K63" s="84">
        <f>'000003272'!L48</f>
        <v>0</v>
      </c>
      <c r="L63" s="25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</row>
    <row r="64" spans="1:29" ht="33.75" hidden="1" customHeight="1" x14ac:dyDescent="0.25">
      <c r="A64" s="25">
        <v>53</v>
      </c>
      <c r="B64" s="25">
        <v>4</v>
      </c>
      <c r="C64" s="168">
        <v>44155</v>
      </c>
      <c r="D64" s="167" t="s">
        <v>345</v>
      </c>
      <c r="E64" s="169" t="s">
        <v>346</v>
      </c>
      <c r="F64" s="169"/>
      <c r="G64" s="25"/>
      <c r="H64" s="25"/>
      <c r="I64" s="25"/>
      <c r="J64" s="84">
        <f>'000000011'!T19</f>
        <v>1.4632328106000003</v>
      </c>
      <c r="K64" s="84">
        <f>'000000011'!L48</f>
        <v>0</v>
      </c>
      <c r="L64" s="25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</row>
    <row r="65" spans="1:29" s="166" customFormat="1" ht="32.25" hidden="1" customHeight="1" x14ac:dyDescent="0.25">
      <c r="A65" s="170">
        <v>54</v>
      </c>
      <c r="B65" s="170">
        <v>3</v>
      </c>
      <c r="C65" s="171">
        <v>44155</v>
      </c>
      <c r="D65" s="181" t="s">
        <v>348</v>
      </c>
      <c r="E65" s="172" t="s">
        <v>349</v>
      </c>
      <c r="F65" s="172"/>
      <c r="G65" s="170">
        <f>5551.94*3</f>
        <v>16655.82</v>
      </c>
      <c r="H65" s="170"/>
      <c r="I65" s="170"/>
      <c r="J65" s="198">
        <f>('000001193-1'!T19+'000001193-1 (2)'!T19+'000001193-1 (3)'!T19)/3</f>
        <v>1.2493069776000003</v>
      </c>
      <c r="K65" s="170">
        <f>('000001193-1'!L48+'000001193-1 (2)'!L48+'000001193-1 (3)'!L48)/3</f>
        <v>0</v>
      </c>
      <c r="L65" s="192" t="s">
        <v>350</v>
      </c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</row>
    <row r="66" spans="1:29" s="164" customFormat="1" ht="28.5" hidden="1" customHeight="1" x14ac:dyDescent="0.25">
      <c r="A66" s="170">
        <v>57</v>
      </c>
      <c r="B66" s="182" t="s">
        <v>357</v>
      </c>
      <c r="C66" s="183">
        <v>44162</v>
      </c>
      <c r="D66" s="182" t="s">
        <v>355</v>
      </c>
      <c r="E66" s="184" t="s">
        <v>356</v>
      </c>
      <c r="F66" s="184"/>
      <c r="G66" s="58">
        <v>5551.94</v>
      </c>
      <c r="H66" s="58"/>
      <c r="I66" s="58"/>
      <c r="J66" s="206">
        <f>'000003631'!T19</f>
        <v>0.97245575460000033</v>
      </c>
      <c r="K66" s="206">
        <f>'000003631'!L48</f>
        <v>0</v>
      </c>
      <c r="L66" s="185"/>
    </row>
    <row r="67" spans="1:29" s="164" customFormat="1" ht="33.75" hidden="1" customHeight="1" x14ac:dyDescent="0.25">
      <c r="A67" s="58">
        <v>58</v>
      </c>
      <c r="B67" s="182" t="s">
        <v>361</v>
      </c>
      <c r="C67" s="183">
        <v>44169</v>
      </c>
      <c r="D67" s="182" t="s">
        <v>359</v>
      </c>
      <c r="E67" s="184" t="s">
        <v>360</v>
      </c>
      <c r="F67" s="184"/>
      <c r="G67" s="58">
        <v>5551.94</v>
      </c>
      <c r="H67" s="58"/>
      <c r="I67" s="58"/>
      <c r="J67" s="206">
        <f>'000003680'!T19</f>
        <v>1.0599858126000004</v>
      </c>
      <c r="K67" s="206">
        <f>'000003680'!L48</f>
        <v>0</v>
      </c>
      <c r="L67" s="185"/>
    </row>
    <row r="68" spans="1:29" s="164" customFormat="1" ht="31.5" hidden="1" customHeight="1" x14ac:dyDescent="0.25">
      <c r="A68" s="58">
        <v>60</v>
      </c>
      <c r="B68" s="182" t="s">
        <v>365</v>
      </c>
      <c r="C68" s="183">
        <v>44168</v>
      </c>
      <c r="D68" s="182" t="s">
        <v>363</v>
      </c>
      <c r="E68" s="184" t="s">
        <v>364</v>
      </c>
      <c r="F68" s="184"/>
      <c r="G68" s="58">
        <f>5551.94*2</f>
        <v>11103.88</v>
      </c>
      <c r="H68" s="58"/>
      <c r="I68" s="58"/>
      <c r="J68" s="208">
        <f>('000003614-1'!T19+'000003614-2'!T19)/2</f>
        <v>0.97181753130000015</v>
      </c>
      <c r="K68" s="58">
        <f>('000003614-1'!L48+'000003614-2'!L48)/2</f>
        <v>0</v>
      </c>
      <c r="L68" s="185"/>
    </row>
    <row r="69" spans="1:29" s="164" customFormat="1" ht="18" hidden="1" customHeight="1" x14ac:dyDescent="0.25">
      <c r="A69" s="58">
        <v>61</v>
      </c>
      <c r="B69" s="182" t="s">
        <v>370</v>
      </c>
      <c r="C69" s="183">
        <v>44169</v>
      </c>
      <c r="D69" s="182" t="s">
        <v>368</v>
      </c>
      <c r="E69" s="184" t="s">
        <v>369</v>
      </c>
      <c r="F69" s="184"/>
      <c r="G69" s="58">
        <v>5551.94</v>
      </c>
      <c r="H69" s="58"/>
      <c r="I69" s="58"/>
      <c r="J69" s="206">
        <f>'АБ-000186'!T19</f>
        <v>1.1113375284000002</v>
      </c>
      <c r="K69" s="206">
        <f>'АБ-000186'!L48</f>
        <v>0</v>
      </c>
      <c r="L69" s="185"/>
    </row>
    <row r="70" spans="1:29" s="164" customFormat="1" ht="28.5" customHeight="1" x14ac:dyDescent="0.25">
      <c r="A70" s="58">
        <v>62</v>
      </c>
      <c r="B70" s="182" t="s">
        <v>373</v>
      </c>
      <c r="C70" s="183">
        <v>44155</v>
      </c>
      <c r="D70" s="182" t="s">
        <v>371</v>
      </c>
      <c r="E70" s="184" t="s">
        <v>372</v>
      </c>
      <c r="F70" s="184"/>
      <c r="G70" s="58">
        <v>0</v>
      </c>
      <c r="H70" s="58" t="s">
        <v>249</v>
      </c>
      <c r="I70" s="58" t="s">
        <v>249</v>
      </c>
      <c r="J70" s="206">
        <f>'000001817'!T19</f>
        <v>3.1768224840000006</v>
      </c>
      <c r="K70" s="206">
        <f>'000001817'!L48</f>
        <v>0</v>
      </c>
      <c r="L70" s="185"/>
    </row>
    <row r="71" spans="1:29" s="166" customFormat="1" ht="28.5" customHeight="1" x14ac:dyDescent="0.25">
      <c r="A71" s="170">
        <v>63</v>
      </c>
      <c r="B71" s="181" t="s">
        <v>376</v>
      </c>
      <c r="C71" s="171">
        <v>44155</v>
      </c>
      <c r="D71" s="181" t="s">
        <v>377</v>
      </c>
      <c r="E71" s="172" t="s">
        <v>378</v>
      </c>
      <c r="F71" s="172"/>
      <c r="G71" s="170">
        <v>0</v>
      </c>
      <c r="H71" s="170" t="s">
        <v>249</v>
      </c>
      <c r="I71" s="170" t="s">
        <v>249</v>
      </c>
      <c r="J71" s="205">
        <f>'000000169'!T19</f>
        <v>7.200613767600001</v>
      </c>
      <c r="K71" s="205">
        <f>'000000169'!L48</f>
        <v>0</v>
      </c>
      <c r="L71" s="192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</row>
    <row r="72" spans="1:29" s="166" customFormat="1" ht="28.5" customHeight="1" x14ac:dyDescent="0.25">
      <c r="A72" s="170">
        <v>64</v>
      </c>
      <c r="B72" s="181" t="s">
        <v>376</v>
      </c>
      <c r="C72" s="171">
        <v>44155</v>
      </c>
      <c r="D72" s="181" t="s">
        <v>379</v>
      </c>
      <c r="E72" s="172" t="s">
        <v>380</v>
      </c>
      <c r="F72" s="172"/>
      <c r="G72" s="170">
        <v>0</v>
      </c>
      <c r="H72" s="170" t="s">
        <v>249</v>
      </c>
      <c r="I72" s="170" t="s">
        <v>249</v>
      </c>
      <c r="J72" s="205">
        <f>'000000175'!T19</f>
        <v>7.200613767600001</v>
      </c>
      <c r="K72" s="205">
        <f>'000000175'!L48</f>
        <v>0</v>
      </c>
      <c r="L72" s="192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</row>
    <row r="73" spans="1:29" s="164" customFormat="1" ht="28.5" customHeight="1" x14ac:dyDescent="0.25">
      <c r="A73" s="58">
        <v>65</v>
      </c>
      <c r="B73" s="182" t="s">
        <v>382</v>
      </c>
      <c r="C73" s="183">
        <v>44152</v>
      </c>
      <c r="D73" s="182" t="s">
        <v>383</v>
      </c>
      <c r="E73" s="184" t="s">
        <v>384</v>
      </c>
      <c r="F73" s="184"/>
      <c r="G73" s="58">
        <v>0</v>
      </c>
      <c r="H73" s="58" t="s">
        <v>249</v>
      </c>
      <c r="I73" s="58" t="s">
        <v>249</v>
      </c>
      <c r="J73" s="206">
        <f>'000003754'!T19</f>
        <v>3.1569097032000011</v>
      </c>
      <c r="K73" s="206">
        <f>'000003754'!L48</f>
        <v>0</v>
      </c>
      <c r="L73" s="185"/>
    </row>
    <row r="74" spans="1:29" s="164" customFormat="1" ht="28.5" customHeight="1" x14ac:dyDescent="0.25">
      <c r="A74" s="58">
        <v>66</v>
      </c>
      <c r="B74" s="182" t="s">
        <v>399</v>
      </c>
      <c r="C74" s="183">
        <v>44180</v>
      </c>
      <c r="D74" s="182" t="s">
        <v>400</v>
      </c>
      <c r="E74" s="184" t="s">
        <v>401</v>
      </c>
      <c r="F74" s="184"/>
      <c r="G74" s="58">
        <v>0</v>
      </c>
      <c r="H74" s="58">
        <v>3914.23</v>
      </c>
      <c r="I74" s="58">
        <v>31662.05</v>
      </c>
      <c r="J74" s="210">
        <f>'000000010'!T19</f>
        <v>3.2183058996000007</v>
      </c>
      <c r="K74" s="209">
        <f>'000000010'!L48</f>
        <v>0</v>
      </c>
      <c r="L74" s="185"/>
    </row>
    <row r="75" spans="1:29" s="164" customFormat="1" ht="34.5" hidden="1" customHeight="1" x14ac:dyDescent="0.25">
      <c r="A75" s="58">
        <v>67</v>
      </c>
      <c r="B75" s="182" t="s">
        <v>403</v>
      </c>
      <c r="C75" s="183">
        <v>44181</v>
      </c>
      <c r="D75" s="182" t="s">
        <v>404</v>
      </c>
      <c r="E75" s="184" t="s">
        <v>405</v>
      </c>
      <c r="F75" s="184"/>
      <c r="G75" s="58">
        <v>0</v>
      </c>
      <c r="H75" s="58"/>
      <c r="I75" s="58"/>
      <c r="J75" s="206">
        <f>'000000164'!T19</f>
        <v>0.37342867320000001</v>
      </c>
      <c r="K75" s="206">
        <f>'000000164'!L48</f>
        <v>0</v>
      </c>
      <c r="L75" s="185"/>
    </row>
    <row r="76" spans="1:29" s="164" customFormat="1" ht="33" hidden="1" customHeight="1" x14ac:dyDescent="0.25">
      <c r="A76" s="58">
        <v>68</v>
      </c>
      <c r="B76" s="182" t="s">
        <v>407</v>
      </c>
      <c r="C76" s="183">
        <v>44181</v>
      </c>
      <c r="D76" s="182" t="s">
        <v>408</v>
      </c>
      <c r="E76" s="184" t="s">
        <v>409</v>
      </c>
      <c r="F76" s="184"/>
      <c r="G76" s="58">
        <v>5551.94</v>
      </c>
      <c r="H76" s="58"/>
      <c r="I76" s="58"/>
      <c r="J76" s="206">
        <f>'000003994'!T19</f>
        <v>7.069550400000007E-3</v>
      </c>
      <c r="K76" s="206">
        <f>'000003994'!L48</f>
        <v>0</v>
      </c>
      <c r="L76" s="185"/>
    </row>
    <row r="77" spans="1:29" s="164" customFormat="1" ht="27.75" hidden="1" customHeight="1" x14ac:dyDescent="0.25">
      <c r="A77" s="58">
        <v>69</v>
      </c>
      <c r="B77" s="182" t="s">
        <v>411</v>
      </c>
      <c r="C77" s="183">
        <v>44180</v>
      </c>
      <c r="D77" s="182" t="s">
        <v>412</v>
      </c>
      <c r="E77" s="184" t="s">
        <v>413</v>
      </c>
      <c r="F77" s="184"/>
      <c r="G77" s="58"/>
      <c r="H77" s="58">
        <v>3914.23</v>
      </c>
      <c r="I77" s="58">
        <v>31662.05</v>
      </c>
      <c r="J77" s="206">
        <f>'000003621'!T19</f>
        <v>0.29285756280000003</v>
      </c>
      <c r="K77" s="206">
        <f>'000003621'!L48</f>
        <v>0</v>
      </c>
      <c r="L77" s="185"/>
    </row>
    <row r="78" spans="1:29" s="164" customFormat="1" ht="28.5" customHeight="1" x14ac:dyDescent="0.25">
      <c r="A78" s="58">
        <v>70</v>
      </c>
      <c r="B78" s="182" t="s">
        <v>416</v>
      </c>
      <c r="C78" s="183">
        <v>44180</v>
      </c>
      <c r="D78" s="182" t="s">
        <v>415</v>
      </c>
      <c r="E78" s="184" t="s">
        <v>417</v>
      </c>
      <c r="F78" s="184"/>
      <c r="G78" s="58"/>
      <c r="H78" s="58">
        <v>3914.23</v>
      </c>
      <c r="I78" s="58">
        <v>31662.05</v>
      </c>
      <c r="J78" s="206">
        <f>'000003645'!T19</f>
        <v>3.6185395356000005</v>
      </c>
      <c r="K78" s="206">
        <f>'000003645'!L48</f>
        <v>0</v>
      </c>
      <c r="L78" s="185"/>
    </row>
    <row r="79" spans="1:29" s="164" customFormat="1" ht="33" hidden="1" customHeight="1" x14ac:dyDescent="0.25">
      <c r="A79" s="58">
        <v>71</v>
      </c>
      <c r="B79" s="182" t="s">
        <v>420</v>
      </c>
      <c r="C79" s="183">
        <v>44180</v>
      </c>
      <c r="D79" s="182" t="s">
        <v>419</v>
      </c>
      <c r="E79" s="184" t="s">
        <v>421</v>
      </c>
      <c r="F79" s="184"/>
      <c r="G79" s="58">
        <v>5551.94</v>
      </c>
      <c r="H79" s="58"/>
      <c r="I79" s="58"/>
      <c r="J79" s="206">
        <f>'000003676'!T19</f>
        <v>1.2341723922000001</v>
      </c>
      <c r="K79" s="206">
        <f>'000003676'!L48</f>
        <v>0</v>
      </c>
      <c r="L79" s="185"/>
    </row>
    <row r="80" spans="1:29" s="164" customFormat="1" ht="28.5" customHeight="1" x14ac:dyDescent="0.25">
      <c r="A80" s="58">
        <v>72</v>
      </c>
      <c r="B80" s="182" t="s">
        <v>457</v>
      </c>
      <c r="C80" s="183">
        <v>44180</v>
      </c>
      <c r="D80" s="182" t="s">
        <v>458</v>
      </c>
      <c r="E80" s="184" t="s">
        <v>459</v>
      </c>
      <c r="F80" s="184"/>
      <c r="G80" s="58"/>
      <c r="H80" s="58" t="s">
        <v>460</v>
      </c>
      <c r="I80" s="58" t="s">
        <v>460</v>
      </c>
      <c r="J80" s="206">
        <f>'000004505'!T19</f>
        <v>2.3543457300000004</v>
      </c>
      <c r="K80" s="206">
        <f>'000004505'!L48</f>
        <v>0</v>
      </c>
      <c r="L80" s="185"/>
    </row>
    <row r="81" spans="1:29" s="164" customFormat="1" ht="28.5" customHeight="1" x14ac:dyDescent="0.25">
      <c r="A81" s="58">
        <v>73</v>
      </c>
      <c r="B81" s="182" t="s">
        <v>465</v>
      </c>
      <c r="C81" s="183">
        <v>44180</v>
      </c>
      <c r="D81" s="182" t="s">
        <v>461</v>
      </c>
      <c r="E81" s="184" t="s">
        <v>462</v>
      </c>
      <c r="F81" s="184"/>
      <c r="G81" s="58"/>
      <c r="H81" s="58" t="s">
        <v>460</v>
      </c>
      <c r="I81" s="58" t="s">
        <v>460</v>
      </c>
      <c r="J81" s="206">
        <f>'000000019 и 20'!T19</f>
        <v>3.5748294516000008</v>
      </c>
      <c r="K81" s="206">
        <f>'000000019 и 20'!L48</f>
        <v>0</v>
      </c>
      <c r="L81" s="185"/>
    </row>
    <row r="82" spans="1:29" s="164" customFormat="1" ht="28.5" customHeight="1" x14ac:dyDescent="0.25">
      <c r="A82" s="58">
        <v>74</v>
      </c>
      <c r="B82" s="182" t="s">
        <v>465</v>
      </c>
      <c r="C82" s="183">
        <v>44180</v>
      </c>
      <c r="D82" s="182" t="s">
        <v>463</v>
      </c>
      <c r="E82" s="184" t="s">
        <v>464</v>
      </c>
      <c r="F82" s="184"/>
      <c r="G82" s="58"/>
      <c r="H82" s="58" t="s">
        <v>460</v>
      </c>
      <c r="I82" s="58" t="s">
        <v>460</v>
      </c>
      <c r="J82" s="206">
        <f>'000000019 и 20'!T19</f>
        <v>3.5748294516000008</v>
      </c>
      <c r="K82" s="206">
        <f>'000000019 и 20'!L48</f>
        <v>0</v>
      </c>
      <c r="L82" s="185"/>
    </row>
    <row r="83" spans="1:29" s="164" customFormat="1" ht="28.5" customHeight="1" x14ac:dyDescent="0.25">
      <c r="A83" s="58">
        <v>75</v>
      </c>
      <c r="B83" s="182" t="s">
        <v>469</v>
      </c>
      <c r="C83" s="183">
        <v>44180</v>
      </c>
      <c r="D83" s="182" t="s">
        <v>470</v>
      </c>
      <c r="E83" s="184" t="s">
        <v>471</v>
      </c>
      <c r="F83" s="184"/>
      <c r="G83" s="58"/>
      <c r="H83" s="58" t="s">
        <v>460</v>
      </c>
      <c r="I83" s="58" t="s">
        <v>460</v>
      </c>
      <c r="J83" s="206">
        <f>'000003608'!T19</f>
        <v>6.5603874996000009</v>
      </c>
      <c r="K83" s="206">
        <f>'000003608'!L48</f>
        <v>0</v>
      </c>
      <c r="L83" s="185"/>
    </row>
    <row r="84" spans="1:29" s="164" customFormat="1" ht="28.5" customHeight="1" x14ac:dyDescent="0.25">
      <c r="A84" s="58">
        <v>76</v>
      </c>
      <c r="B84" s="182" t="s">
        <v>475</v>
      </c>
      <c r="C84" s="183">
        <v>44180</v>
      </c>
      <c r="D84" s="182" t="s">
        <v>474</v>
      </c>
      <c r="E84" s="184" t="s">
        <v>476</v>
      </c>
      <c r="F84" s="184"/>
      <c r="G84" s="58"/>
      <c r="H84" s="58" t="s">
        <v>460</v>
      </c>
      <c r="I84" s="58" t="s">
        <v>460</v>
      </c>
      <c r="J84" s="206">
        <f>'000003607'!T19</f>
        <v>3.6566641188000002</v>
      </c>
      <c r="K84" s="206">
        <f>'000003607'!L48</f>
        <v>0</v>
      </c>
      <c r="L84" s="185"/>
    </row>
    <row r="85" spans="1:29" s="164" customFormat="1" ht="28.5" hidden="1" customHeight="1" x14ac:dyDescent="0.25">
      <c r="A85" s="58">
        <v>77</v>
      </c>
      <c r="B85" s="182" t="s">
        <v>477</v>
      </c>
      <c r="C85" s="183">
        <v>44180</v>
      </c>
      <c r="D85" s="182" t="s">
        <v>478</v>
      </c>
      <c r="E85" s="184" t="s">
        <v>479</v>
      </c>
      <c r="F85" s="184"/>
      <c r="G85" s="58"/>
      <c r="H85" s="58"/>
      <c r="I85" s="58"/>
      <c r="J85" s="206">
        <f>'000003616'!T19</f>
        <v>0</v>
      </c>
      <c r="K85" s="206">
        <f>'000003616'!L48</f>
        <v>0</v>
      </c>
      <c r="L85" s="185"/>
    </row>
    <row r="86" spans="1:29" s="166" customFormat="1" ht="28.5" customHeight="1" x14ac:dyDescent="0.25">
      <c r="A86" s="170">
        <v>78</v>
      </c>
      <c r="B86" s="181" t="s">
        <v>481</v>
      </c>
      <c r="C86" s="171">
        <v>44180</v>
      </c>
      <c r="D86" s="181" t="s">
        <v>482</v>
      </c>
      <c r="E86" s="172" t="s">
        <v>483</v>
      </c>
      <c r="F86" s="172"/>
      <c r="G86" s="170"/>
      <c r="H86" s="170" t="s">
        <v>460</v>
      </c>
      <c r="I86" s="170" t="s">
        <v>460</v>
      </c>
      <c r="J86" s="205">
        <f>'18 -948-947'!T19</f>
        <v>3.986432841600001</v>
      </c>
      <c r="K86" s="205">
        <f>'18 -948-947'!L48</f>
        <v>0</v>
      </c>
      <c r="L86" s="483" t="s">
        <v>488</v>
      </c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</row>
    <row r="87" spans="1:29" s="166" customFormat="1" ht="28.5" customHeight="1" x14ac:dyDescent="0.25">
      <c r="A87" s="170">
        <v>79</v>
      </c>
      <c r="B87" s="181" t="s">
        <v>481</v>
      </c>
      <c r="C87" s="171">
        <v>44180</v>
      </c>
      <c r="D87" s="181" t="s">
        <v>484</v>
      </c>
      <c r="E87" s="172" t="s">
        <v>485</v>
      </c>
      <c r="F87" s="172"/>
      <c r="G87" s="170"/>
      <c r="H87" s="170" t="s">
        <v>460</v>
      </c>
      <c r="I87" s="170" t="s">
        <v>460</v>
      </c>
      <c r="J87" s="205">
        <f>'18 -948-947'!T19</f>
        <v>3.986432841600001</v>
      </c>
      <c r="K87" s="205">
        <f>'18 -948-947'!L48</f>
        <v>0</v>
      </c>
      <c r="L87" s="48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</row>
    <row r="88" spans="1:29" s="166" customFormat="1" ht="28.5" customHeight="1" x14ac:dyDescent="0.25">
      <c r="A88" s="170">
        <v>80</v>
      </c>
      <c r="B88" s="181" t="s">
        <v>481</v>
      </c>
      <c r="C88" s="171">
        <v>44180</v>
      </c>
      <c r="D88" s="181" t="s">
        <v>486</v>
      </c>
      <c r="E88" s="172" t="s">
        <v>487</v>
      </c>
      <c r="F88" s="172"/>
      <c r="G88" s="170"/>
      <c r="H88" s="170" t="s">
        <v>460</v>
      </c>
      <c r="I88" s="170" t="s">
        <v>460</v>
      </c>
      <c r="J88" s="205">
        <f>'18 -948-947'!T19</f>
        <v>3.986432841600001</v>
      </c>
      <c r="K88" s="205">
        <f>'18 -948-947'!L48</f>
        <v>0</v>
      </c>
      <c r="L88" s="485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</row>
    <row r="89" spans="1:29" s="164" customFormat="1" x14ac:dyDescent="0.25">
      <c r="A89" s="58">
        <v>81</v>
      </c>
      <c r="B89" s="182" t="s">
        <v>493</v>
      </c>
      <c r="C89" s="171">
        <v>44180</v>
      </c>
      <c r="D89" s="182" t="s">
        <v>491</v>
      </c>
      <c r="E89" s="184" t="s">
        <v>492</v>
      </c>
      <c r="F89" s="184"/>
      <c r="G89" s="58"/>
      <c r="H89" s="58" t="s">
        <v>249</v>
      </c>
      <c r="I89" s="58" t="s">
        <v>249</v>
      </c>
      <c r="J89" s="206">
        <f>'00004470'!T19</f>
        <v>4.8172539888000001</v>
      </c>
      <c r="K89" s="206">
        <f>'00004470'!L48</f>
        <v>0</v>
      </c>
      <c r="L89" s="185"/>
    </row>
    <row r="90" spans="1:29" s="164" customFormat="1" x14ac:dyDescent="0.25">
      <c r="A90" s="58">
        <v>82</v>
      </c>
      <c r="B90" s="182" t="s">
        <v>495</v>
      </c>
      <c r="C90" s="183">
        <v>44179</v>
      </c>
      <c r="D90" s="182" t="s">
        <v>496</v>
      </c>
      <c r="E90" s="184" t="s">
        <v>497</v>
      </c>
      <c r="F90" s="184"/>
      <c r="G90" s="58"/>
      <c r="H90" s="58" t="s">
        <v>249</v>
      </c>
      <c r="I90" s="58" t="s">
        <v>249</v>
      </c>
      <c r="J90" s="206">
        <f>'000004634'!T19</f>
        <v>6.0500370744000005</v>
      </c>
      <c r="K90" s="206">
        <f>'000004634'!L48</f>
        <v>0</v>
      </c>
      <c r="L90" s="185"/>
    </row>
    <row r="91" spans="1:29" s="164" customFormat="1" x14ac:dyDescent="0.25">
      <c r="A91" s="58">
        <v>83</v>
      </c>
      <c r="B91" s="182" t="s">
        <v>500</v>
      </c>
      <c r="C91" s="183">
        <v>44176</v>
      </c>
      <c r="D91" s="182" t="s">
        <v>501</v>
      </c>
      <c r="E91" s="184" t="s">
        <v>502</v>
      </c>
      <c r="F91" s="184"/>
      <c r="G91" s="58"/>
      <c r="H91" s="58" t="s">
        <v>249</v>
      </c>
      <c r="I91" s="58" t="s">
        <v>249</v>
      </c>
      <c r="J91" s="206">
        <f>'000003626'!T19</f>
        <v>5.9706595476000013</v>
      </c>
      <c r="K91" s="206">
        <f>'000003626'!L48</f>
        <v>0</v>
      </c>
      <c r="L91" s="185"/>
    </row>
    <row r="92" spans="1:29" s="164" customFormat="1" x14ac:dyDescent="0.25">
      <c r="A92" s="58">
        <v>84</v>
      </c>
      <c r="B92" s="182" t="s">
        <v>505</v>
      </c>
      <c r="C92" s="183">
        <v>44176</v>
      </c>
      <c r="D92" s="182" t="s">
        <v>503</v>
      </c>
      <c r="E92" s="184" t="s">
        <v>504</v>
      </c>
      <c r="F92" s="184"/>
      <c r="G92" s="58"/>
      <c r="H92" s="58" t="s">
        <v>249</v>
      </c>
      <c r="I92" s="58" t="s">
        <v>249</v>
      </c>
      <c r="J92" s="206">
        <f>'000003643'!T19</f>
        <v>3.9673947852000011</v>
      </c>
      <c r="K92" s="206">
        <f>'000003643'!L48</f>
        <v>0</v>
      </c>
      <c r="L92" s="185"/>
    </row>
    <row r="93" spans="1:29" s="164" customFormat="1" x14ac:dyDescent="0.25">
      <c r="A93" s="58">
        <v>85</v>
      </c>
      <c r="B93" s="182" t="s">
        <v>508</v>
      </c>
      <c r="C93" s="183">
        <v>44179</v>
      </c>
      <c r="D93" s="182" t="s">
        <v>509</v>
      </c>
      <c r="E93" s="184" t="s">
        <v>510</v>
      </c>
      <c r="F93" s="184"/>
      <c r="G93" s="58"/>
      <c r="H93" s="58" t="s">
        <v>249</v>
      </c>
      <c r="I93" s="58" t="s">
        <v>249</v>
      </c>
      <c r="J93" s="206">
        <f>'3627 и 3628'!T19</f>
        <v>3.8057656032000002</v>
      </c>
      <c r="K93" s="206">
        <f>'3627 и 3628'!L48</f>
        <v>0</v>
      </c>
      <c r="L93" s="185"/>
    </row>
    <row r="94" spans="1:29" s="164" customFormat="1" x14ac:dyDescent="0.25">
      <c r="A94" s="58">
        <v>86</v>
      </c>
      <c r="B94" s="182" t="s">
        <v>508</v>
      </c>
      <c r="C94" s="183">
        <v>44179</v>
      </c>
      <c r="D94" s="182" t="s">
        <v>511</v>
      </c>
      <c r="E94" s="184" t="s">
        <v>512</v>
      </c>
      <c r="F94" s="184"/>
      <c r="G94" s="58"/>
      <c r="H94" s="58" t="s">
        <v>249</v>
      </c>
      <c r="I94" s="58" t="s">
        <v>249</v>
      </c>
      <c r="J94" s="206">
        <f>'3627 и 3628'!T19</f>
        <v>3.8057656032000002</v>
      </c>
      <c r="K94" s="206">
        <f>'3627 и 3628'!L48</f>
        <v>0</v>
      </c>
      <c r="L94" s="185"/>
    </row>
    <row r="95" spans="1:29" s="164" customFormat="1" x14ac:dyDescent="0.25">
      <c r="A95" s="58">
        <v>87</v>
      </c>
      <c r="B95" s="182" t="s">
        <v>514</v>
      </c>
      <c r="C95" s="183">
        <v>44179</v>
      </c>
      <c r="D95" s="182" t="s">
        <v>515</v>
      </c>
      <c r="E95" s="184" t="s">
        <v>516</v>
      </c>
      <c r="F95" s="184"/>
      <c r="G95" s="58"/>
      <c r="H95" s="58" t="s">
        <v>249</v>
      </c>
      <c r="I95" s="58" t="s">
        <v>249</v>
      </c>
      <c r="J95" s="206">
        <f>'000003636'!T19</f>
        <v>8.7535509138000016</v>
      </c>
      <c r="K95" s="206">
        <f>'000003636'!L48</f>
        <v>0</v>
      </c>
      <c r="L95" s="185"/>
    </row>
    <row r="96" spans="1:29" s="164" customFormat="1" x14ac:dyDescent="0.25">
      <c r="A96" s="58">
        <v>88</v>
      </c>
      <c r="B96" s="182" t="s">
        <v>521</v>
      </c>
      <c r="C96" s="183">
        <v>44179</v>
      </c>
      <c r="D96" s="182" t="s">
        <v>517</v>
      </c>
      <c r="E96" s="184" t="s">
        <v>518</v>
      </c>
      <c r="F96" s="184"/>
      <c r="G96" s="58"/>
      <c r="H96" s="58" t="s">
        <v>249</v>
      </c>
      <c r="I96" s="58" t="s">
        <v>249</v>
      </c>
      <c r="J96" s="206">
        <f>'00002584'!T19</f>
        <v>3.0401101764000007</v>
      </c>
      <c r="K96" s="206">
        <f>'00002584'!L48</f>
        <v>0</v>
      </c>
      <c r="L96" s="185"/>
    </row>
    <row r="97" spans="1:29" s="164" customFormat="1" ht="32.25" customHeight="1" x14ac:dyDescent="0.25">
      <c r="A97" s="58">
        <v>89</v>
      </c>
      <c r="B97" s="182" t="s">
        <v>522</v>
      </c>
      <c r="C97" s="183">
        <v>44179</v>
      </c>
      <c r="D97" s="182" t="s">
        <v>524</v>
      </c>
      <c r="E97" s="184" t="s">
        <v>525</v>
      </c>
      <c r="F97" s="184"/>
      <c r="G97" s="58"/>
      <c r="H97" s="58" t="s">
        <v>249</v>
      </c>
      <c r="I97" s="58" t="s">
        <v>249</v>
      </c>
      <c r="J97" s="206">
        <f>'000004822'!T19</f>
        <v>3.7516146623999997</v>
      </c>
      <c r="K97" s="206">
        <f>'000004822'!L48</f>
        <v>0</v>
      </c>
      <c r="L97" s="185"/>
    </row>
    <row r="98" spans="1:29" s="164" customFormat="1" ht="32.25" customHeight="1" x14ac:dyDescent="0.25">
      <c r="A98" s="58">
        <v>90</v>
      </c>
      <c r="B98" s="182" t="s">
        <v>526</v>
      </c>
      <c r="C98" s="183">
        <v>44179</v>
      </c>
      <c r="D98" s="182" t="s">
        <v>527</v>
      </c>
      <c r="E98" s="184" t="s">
        <v>528</v>
      </c>
      <c r="F98" s="184"/>
      <c r="G98" s="58"/>
      <c r="H98" s="58" t="s">
        <v>249</v>
      </c>
      <c r="I98" s="58" t="s">
        <v>249</v>
      </c>
      <c r="J98" s="206">
        <f>'АБ-002062'!T19</f>
        <v>5.6906456904000011</v>
      </c>
      <c r="K98" s="206">
        <f>'АБ-002062'!L48</f>
        <v>0</v>
      </c>
      <c r="L98" s="185"/>
    </row>
    <row r="99" spans="1:29" s="166" customFormat="1" ht="31.5" hidden="1" customHeight="1" x14ac:dyDescent="0.25">
      <c r="A99" s="170">
        <v>91</v>
      </c>
      <c r="B99" s="181" t="s">
        <v>530</v>
      </c>
      <c r="C99" s="171">
        <v>44179</v>
      </c>
      <c r="D99" s="181" t="s">
        <v>531</v>
      </c>
      <c r="E99" s="172" t="s">
        <v>532</v>
      </c>
      <c r="F99" s="172"/>
      <c r="G99" s="170">
        <v>5551.94</v>
      </c>
      <c r="H99" s="170"/>
      <c r="I99" s="170"/>
      <c r="J99" s="205">
        <f>'3648и 3649 и 3650'!T19</f>
        <v>1.2298601304000003</v>
      </c>
      <c r="K99" s="205">
        <f>'3648и 3649 и 3650'!L48</f>
        <v>0</v>
      </c>
      <c r="L99" s="192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</row>
    <row r="100" spans="1:29" s="166" customFormat="1" ht="36" hidden="1" customHeight="1" x14ac:dyDescent="0.25">
      <c r="A100" s="170">
        <v>92</v>
      </c>
      <c r="B100" s="181" t="s">
        <v>530</v>
      </c>
      <c r="C100" s="171">
        <v>44179</v>
      </c>
      <c r="D100" s="181" t="s">
        <v>533</v>
      </c>
      <c r="E100" s="172" t="s">
        <v>534</v>
      </c>
      <c r="F100" s="172"/>
      <c r="G100" s="170"/>
      <c r="H100" s="170"/>
      <c r="I100" s="170"/>
      <c r="J100" s="205">
        <f>'3648и 3649 и 3650'!T19</f>
        <v>1.2298601304000003</v>
      </c>
      <c r="K100" s="205">
        <f>'3648и 3649 и 3650'!L48</f>
        <v>0</v>
      </c>
      <c r="L100" s="192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</row>
    <row r="101" spans="1:29" s="166" customFormat="1" ht="28.5" hidden="1" customHeight="1" x14ac:dyDescent="0.25">
      <c r="A101" s="170">
        <v>93</v>
      </c>
      <c r="B101" s="181" t="s">
        <v>530</v>
      </c>
      <c r="C101" s="171">
        <v>44179</v>
      </c>
      <c r="D101" s="181" t="s">
        <v>535</v>
      </c>
      <c r="E101" s="172" t="s">
        <v>536</v>
      </c>
      <c r="F101" s="172"/>
      <c r="G101" s="170"/>
      <c r="H101" s="170"/>
      <c r="I101" s="170"/>
      <c r="J101" s="205">
        <f>'3648и 3649 и 3650'!T19</f>
        <v>1.2298601304000003</v>
      </c>
      <c r="K101" s="205">
        <f>'3648и 3649 и 3650'!L48</f>
        <v>0</v>
      </c>
      <c r="L101" s="192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</row>
    <row r="102" spans="1:29" s="165" customFormat="1" ht="24" hidden="1" customHeight="1" x14ac:dyDescent="0.25">
      <c r="A102" s="177">
        <v>94</v>
      </c>
      <c r="B102" s="179" t="s">
        <v>544</v>
      </c>
      <c r="C102" s="178">
        <v>44176</v>
      </c>
      <c r="D102" s="179" t="s">
        <v>540</v>
      </c>
      <c r="E102" s="180" t="s">
        <v>541</v>
      </c>
      <c r="F102" s="180"/>
      <c r="G102" s="177"/>
      <c r="H102" s="177"/>
      <c r="I102" s="177"/>
      <c r="J102" s="200">
        <f>'1491 1492'!T19</f>
        <v>0</v>
      </c>
      <c r="K102" s="200">
        <f>'1491 1492'!L48</f>
        <v>0</v>
      </c>
      <c r="L102" s="191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  <c r="AB102" s="164"/>
      <c r="AC102" s="164"/>
    </row>
    <row r="103" spans="1:29" s="165" customFormat="1" ht="31.5" hidden="1" customHeight="1" x14ac:dyDescent="0.25">
      <c r="A103" s="177">
        <v>95</v>
      </c>
      <c r="B103" s="179" t="s">
        <v>544</v>
      </c>
      <c r="C103" s="178">
        <v>44176</v>
      </c>
      <c r="D103" s="179" t="s">
        <v>542</v>
      </c>
      <c r="E103" s="180" t="s">
        <v>543</v>
      </c>
      <c r="F103" s="180"/>
      <c r="G103" s="177"/>
      <c r="H103" s="177"/>
      <c r="I103" s="177"/>
      <c r="J103" s="200">
        <f>'1491 1492'!T19</f>
        <v>0</v>
      </c>
      <c r="K103" s="200">
        <f>'1491 1492'!L48</f>
        <v>0</v>
      </c>
      <c r="L103" s="191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  <c r="AA103" s="164"/>
      <c r="AB103" s="164"/>
      <c r="AC103" s="164"/>
    </row>
    <row r="104" spans="1:29" s="164" customFormat="1" ht="33" hidden="1" customHeight="1" x14ac:dyDescent="0.25">
      <c r="A104" s="58">
        <v>96</v>
      </c>
      <c r="B104" s="182" t="s">
        <v>546</v>
      </c>
      <c r="C104" s="183">
        <v>44187</v>
      </c>
      <c r="D104" s="182" t="s">
        <v>547</v>
      </c>
      <c r="E104" s="184" t="s">
        <v>548</v>
      </c>
      <c r="F104" s="184"/>
      <c r="G104" s="58"/>
      <c r="H104" s="58" t="s">
        <v>554</v>
      </c>
      <c r="I104" s="58"/>
      <c r="J104" s="206">
        <f>'000003647'!T19</f>
        <v>0</v>
      </c>
      <c r="K104" s="206">
        <f>'000003647'!L48</f>
        <v>0</v>
      </c>
      <c r="L104" s="185"/>
    </row>
    <row r="105" spans="1:29" s="164" customFormat="1" ht="32.25" customHeight="1" x14ac:dyDescent="0.25">
      <c r="A105" s="58">
        <v>97</v>
      </c>
      <c r="B105" s="182" t="s">
        <v>550</v>
      </c>
      <c r="C105" s="183">
        <v>44186</v>
      </c>
      <c r="D105" s="182" t="s">
        <v>551</v>
      </c>
      <c r="E105" s="184" t="s">
        <v>552</v>
      </c>
      <c r="F105" s="184"/>
      <c r="G105" s="58"/>
      <c r="H105" s="58" t="s">
        <v>249</v>
      </c>
      <c r="I105" s="58" t="s">
        <v>249</v>
      </c>
      <c r="J105" s="206">
        <f>'000004542'!T19</f>
        <v>4.1996415384000008</v>
      </c>
      <c r="K105" s="206">
        <f>'000004542'!L48</f>
        <v>0</v>
      </c>
      <c r="L105" s="185"/>
    </row>
    <row r="106" spans="1:29" s="164" customFormat="1" ht="30" customHeight="1" x14ac:dyDescent="0.25">
      <c r="A106" s="58">
        <v>98</v>
      </c>
      <c r="B106" s="182" t="s">
        <v>555</v>
      </c>
      <c r="C106" s="183">
        <v>44186</v>
      </c>
      <c r="D106" s="182" t="s">
        <v>556</v>
      </c>
      <c r="E106" s="184" t="s">
        <v>557</v>
      </c>
      <c r="F106" s="184"/>
      <c r="G106" s="58"/>
      <c r="H106" s="58" t="s">
        <v>249</v>
      </c>
      <c r="I106" s="58" t="s">
        <v>249</v>
      </c>
      <c r="J106" s="206">
        <f>'000003625'!T19</f>
        <v>4.5279054216000008</v>
      </c>
      <c r="K106" s="206">
        <f>'000003625'!L48</f>
        <v>0</v>
      </c>
      <c r="L106" s="185"/>
    </row>
    <row r="107" spans="1:29" s="164" customFormat="1" ht="29.25" hidden="1" customHeight="1" x14ac:dyDescent="0.25">
      <c r="A107" s="58">
        <v>99</v>
      </c>
      <c r="B107" s="182" t="s">
        <v>561</v>
      </c>
      <c r="C107" s="183">
        <v>44186</v>
      </c>
      <c r="D107" s="182" t="s">
        <v>559</v>
      </c>
      <c r="E107" s="184" t="s">
        <v>560</v>
      </c>
      <c r="F107" s="184"/>
      <c r="G107" s="58"/>
      <c r="H107" s="58" t="s">
        <v>249</v>
      </c>
      <c r="I107" s="58" t="s">
        <v>249</v>
      </c>
      <c r="J107" s="206">
        <f>'000003634'!T19</f>
        <v>0.8221855158000001</v>
      </c>
      <c r="K107" s="206">
        <f>'000003634'!L48</f>
        <v>0</v>
      </c>
      <c r="L107" s="185"/>
    </row>
    <row r="108" spans="1:29" s="165" customFormat="1" ht="33" hidden="1" customHeight="1" x14ac:dyDescent="0.25">
      <c r="A108" s="177">
        <v>100</v>
      </c>
      <c r="B108" s="179" t="s">
        <v>568</v>
      </c>
      <c r="C108" s="178">
        <v>44162</v>
      </c>
      <c r="D108" s="179" t="s">
        <v>564</v>
      </c>
      <c r="E108" s="180" t="s">
        <v>565</v>
      </c>
      <c r="F108" s="180"/>
      <c r="G108" s="177">
        <v>5551.94</v>
      </c>
      <c r="H108" s="177"/>
      <c r="I108" s="177"/>
      <c r="J108" s="200">
        <f>'3716 и 3717'!T19</f>
        <v>0.86604665400000025</v>
      </c>
      <c r="K108" s="200">
        <f>'3716 и 3717'!L48</f>
        <v>0</v>
      </c>
      <c r="L108" s="191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</row>
    <row r="109" spans="1:29" s="165" customFormat="1" ht="28.5" hidden="1" customHeight="1" x14ac:dyDescent="0.25">
      <c r="A109" s="177">
        <v>101</v>
      </c>
      <c r="B109" s="179" t="s">
        <v>568</v>
      </c>
      <c r="C109" s="178">
        <v>44162</v>
      </c>
      <c r="D109" s="179" t="s">
        <v>566</v>
      </c>
      <c r="E109" s="180" t="s">
        <v>567</v>
      </c>
      <c r="F109" s="180"/>
      <c r="G109" s="177">
        <v>5551.94</v>
      </c>
      <c r="H109" s="177"/>
      <c r="I109" s="177"/>
      <c r="J109" s="200">
        <f>'3716 и 3717'!T19</f>
        <v>0.86604665400000025</v>
      </c>
      <c r="K109" s="200">
        <f>'3716 и 3717'!L48</f>
        <v>0</v>
      </c>
      <c r="L109" s="191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  <c r="AA109" s="164"/>
      <c r="AB109" s="164"/>
      <c r="AC109" s="164"/>
    </row>
    <row r="110" spans="1:29" s="164" customFormat="1" ht="27.75" hidden="1" customHeight="1" x14ac:dyDescent="0.25">
      <c r="A110" s="58">
        <v>102</v>
      </c>
      <c r="B110" s="182" t="s">
        <v>573</v>
      </c>
      <c r="C110" s="183">
        <v>44162</v>
      </c>
      <c r="D110" s="182" t="s">
        <v>571</v>
      </c>
      <c r="E110" s="184" t="s">
        <v>572</v>
      </c>
      <c r="F110" s="184"/>
      <c r="G110" s="58">
        <v>5551.94</v>
      </c>
      <c r="H110" s="58"/>
      <c r="I110" s="58"/>
      <c r="J110" s="206">
        <f>'000003723'!T19</f>
        <v>1.1305989882</v>
      </c>
      <c r="K110" s="206">
        <f>'000003723'!L48</f>
        <v>0</v>
      </c>
      <c r="L110" s="185"/>
    </row>
    <row r="111" spans="1:29" s="164" customFormat="1" ht="29.25" hidden="1" customHeight="1" x14ac:dyDescent="0.25">
      <c r="A111" s="58">
        <v>103</v>
      </c>
      <c r="B111" s="182" t="s">
        <v>577</v>
      </c>
      <c r="C111" s="183">
        <v>44162</v>
      </c>
      <c r="D111" s="182" t="s">
        <v>575</v>
      </c>
      <c r="E111" s="184" t="s">
        <v>576</v>
      </c>
      <c r="F111" s="184"/>
      <c r="G111" s="58">
        <v>5551.94</v>
      </c>
      <c r="H111" s="58"/>
      <c r="I111" s="58"/>
      <c r="J111" s="206">
        <f>'000003722'!T19</f>
        <v>1.1305989882</v>
      </c>
      <c r="K111" s="206">
        <f>'000003722'!L48</f>
        <v>0</v>
      </c>
      <c r="L111" s="185"/>
    </row>
    <row r="112" spans="1:29" s="166" customFormat="1" ht="29.25" hidden="1" customHeight="1" x14ac:dyDescent="0.25">
      <c r="A112" s="170">
        <v>104</v>
      </c>
      <c r="B112" s="181" t="s">
        <v>579</v>
      </c>
      <c r="C112" s="171">
        <v>44162</v>
      </c>
      <c r="D112" s="181" t="s">
        <v>580</v>
      </c>
      <c r="E112" s="172" t="s">
        <v>581</v>
      </c>
      <c r="F112" s="172"/>
      <c r="G112" s="170">
        <f>5551.94*4</f>
        <v>22207.759999999998</v>
      </c>
      <c r="H112" s="170"/>
      <c r="I112" s="170"/>
      <c r="J112" s="198">
        <f>('3637 и 968-1'!T19+'3637 и 968-2'!T19+'3637 и 968-3'!T19+'3637 и 968-4'!T19)/4</f>
        <v>0.97190226540000024</v>
      </c>
      <c r="K112" s="170">
        <f>('3637 и 968-1'!L48+'3637 и 968-2'!L48+'3637 и 968-3'!L48+'3637 и 968-4'!L48)/4</f>
        <v>0</v>
      </c>
      <c r="L112" s="483" t="s">
        <v>584</v>
      </c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  <c r="AA112" s="164"/>
      <c r="AB112" s="164"/>
      <c r="AC112" s="164"/>
    </row>
    <row r="113" spans="1:29" s="166" customFormat="1" ht="30" hidden="1" customHeight="1" x14ac:dyDescent="0.25">
      <c r="A113" s="170">
        <v>105</v>
      </c>
      <c r="B113" s="181" t="s">
        <v>579</v>
      </c>
      <c r="C113" s="171">
        <v>44162</v>
      </c>
      <c r="D113" s="181" t="s">
        <v>582</v>
      </c>
      <c r="E113" s="172" t="s">
        <v>583</v>
      </c>
      <c r="F113" s="172"/>
      <c r="G113" s="170"/>
      <c r="H113" s="170"/>
      <c r="I113" s="170"/>
      <c r="J113" s="198">
        <f>('3637 и 968-1'!T19+'3637 и 968-2'!T19+'3637 и 968-3'!T19+'3637 и 968-4'!T19)/4</f>
        <v>0.97190226540000024</v>
      </c>
      <c r="K113" s="170">
        <f>('3637 и 968-1'!L48+'3637 и 968-2'!L48+'3637 и 968-3'!L48+'3637 и 968-4'!L48)/4</f>
        <v>0</v>
      </c>
      <c r="L113" s="485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  <c r="AA113" s="164"/>
      <c r="AB113" s="164"/>
      <c r="AC113" s="164"/>
    </row>
    <row r="114" spans="1:29" s="165" customFormat="1" ht="27" hidden="1" customHeight="1" x14ac:dyDescent="0.25">
      <c r="A114" s="177">
        <v>106</v>
      </c>
      <c r="B114" s="179" t="s">
        <v>587</v>
      </c>
      <c r="C114" s="178">
        <v>44161</v>
      </c>
      <c r="D114" s="179" t="s">
        <v>588</v>
      </c>
      <c r="E114" s="180" t="s">
        <v>589</v>
      </c>
      <c r="F114" s="180"/>
      <c r="G114" s="177">
        <v>5551.94</v>
      </c>
      <c r="H114" s="177"/>
      <c r="I114" s="177"/>
      <c r="J114" s="200">
        <f>'000003667'!T19</f>
        <v>1.2750463044000004</v>
      </c>
      <c r="K114" s="200">
        <f>'000003667'!L48</f>
        <v>0</v>
      </c>
      <c r="L114" s="191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  <c r="AA114" s="164"/>
      <c r="AB114" s="164"/>
      <c r="AC114" s="164"/>
    </row>
    <row r="115" spans="1:29" s="165" customFormat="1" ht="28.5" hidden="1" customHeight="1" x14ac:dyDescent="0.25">
      <c r="A115" s="177">
        <v>107</v>
      </c>
      <c r="B115" s="179" t="s">
        <v>591</v>
      </c>
      <c r="C115" s="178">
        <v>44161</v>
      </c>
      <c r="D115" s="179" t="s">
        <v>593</v>
      </c>
      <c r="E115" s="180" t="s">
        <v>594</v>
      </c>
      <c r="F115" s="180"/>
      <c r="G115" s="177">
        <v>5551.94</v>
      </c>
      <c r="H115" s="177"/>
      <c r="I115" s="177"/>
      <c r="J115" s="200">
        <f>'000003668'!T19</f>
        <v>1.2750463044000004</v>
      </c>
      <c r="K115" s="200">
        <f>'000003668'!L48</f>
        <v>0</v>
      </c>
      <c r="L115" s="191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</row>
    <row r="116" spans="1:29" s="216" customFormat="1" ht="20.25" hidden="1" customHeight="1" x14ac:dyDescent="0.25">
      <c r="A116" s="211">
        <v>108</v>
      </c>
      <c r="B116" s="212" t="s">
        <v>597</v>
      </c>
      <c r="C116" s="213">
        <v>44176</v>
      </c>
      <c r="D116" s="212" t="s">
        <v>598</v>
      </c>
      <c r="E116" s="214" t="s">
        <v>599</v>
      </c>
      <c r="F116" s="214"/>
      <c r="G116" s="211">
        <v>5551.94</v>
      </c>
      <c r="H116" s="211"/>
      <c r="I116" s="211"/>
      <c r="J116" s="222">
        <f>'3672,3673,3674,3675'!T19</f>
        <v>0.76661693460000013</v>
      </c>
      <c r="K116" s="222">
        <f>'3672,3673,3674,3675'!L48</f>
        <v>0</v>
      </c>
      <c r="L116" s="215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  <c r="AA116" s="164"/>
      <c r="AB116" s="164"/>
      <c r="AC116" s="164"/>
    </row>
    <row r="117" spans="1:29" s="216" customFormat="1" ht="33.75" hidden="1" customHeight="1" x14ac:dyDescent="0.25">
      <c r="A117" s="211">
        <v>109</v>
      </c>
      <c r="B117" s="212" t="s">
        <v>597</v>
      </c>
      <c r="C117" s="213">
        <v>44176</v>
      </c>
      <c r="D117" s="212" t="s">
        <v>600</v>
      </c>
      <c r="E117" s="214" t="s">
        <v>601</v>
      </c>
      <c r="F117" s="214"/>
      <c r="G117" s="211"/>
      <c r="H117" s="211"/>
      <c r="I117" s="211"/>
      <c r="J117" s="222">
        <f>'3672,3673,3674,3675'!T19</f>
        <v>0.76661693460000013</v>
      </c>
      <c r="K117" s="222">
        <f>'3672,3673,3674,3675'!L48</f>
        <v>0</v>
      </c>
      <c r="L117" s="215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  <c r="AA117" s="164"/>
      <c r="AB117" s="164"/>
      <c r="AC117" s="164"/>
    </row>
    <row r="118" spans="1:29" s="216" customFormat="1" ht="30" hidden="1" customHeight="1" x14ac:dyDescent="0.25">
      <c r="A118" s="211">
        <v>110</v>
      </c>
      <c r="B118" s="212" t="s">
        <v>597</v>
      </c>
      <c r="C118" s="213">
        <v>44176</v>
      </c>
      <c r="D118" s="212" t="s">
        <v>602</v>
      </c>
      <c r="E118" s="214" t="s">
        <v>603</v>
      </c>
      <c r="F118" s="214"/>
      <c r="G118" s="211"/>
      <c r="H118" s="211"/>
      <c r="I118" s="211"/>
      <c r="J118" s="222">
        <f>'3672,3673,3674,3675'!T19</f>
        <v>0.76661693460000013</v>
      </c>
      <c r="K118" s="222">
        <f>'3672,3673,3674,3675'!L48</f>
        <v>0</v>
      </c>
      <c r="L118" s="215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</row>
    <row r="119" spans="1:29" s="216" customFormat="1" ht="20.25" hidden="1" customHeight="1" x14ac:dyDescent="0.25">
      <c r="A119" s="211">
        <v>111</v>
      </c>
      <c r="B119" s="212" t="s">
        <v>597</v>
      </c>
      <c r="C119" s="213">
        <v>44176</v>
      </c>
      <c r="D119" s="212" t="s">
        <v>604</v>
      </c>
      <c r="E119" s="214" t="s">
        <v>605</v>
      </c>
      <c r="F119" s="214"/>
      <c r="G119" s="211"/>
      <c r="H119" s="211"/>
      <c r="I119" s="211"/>
      <c r="J119" s="222">
        <f>'3672,3673,3674,3675'!T19</f>
        <v>0.76661693460000013</v>
      </c>
      <c r="K119" s="222">
        <f>'3672,3673,3674,3675'!L48</f>
        <v>0</v>
      </c>
      <c r="L119" s="215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</row>
    <row r="120" spans="1:29" s="165" customFormat="1" ht="24.75" hidden="1" customHeight="1" x14ac:dyDescent="0.25">
      <c r="A120" s="177">
        <v>112</v>
      </c>
      <c r="B120" s="179" t="s">
        <v>595</v>
      </c>
      <c r="C120" s="178">
        <v>44176</v>
      </c>
      <c r="D120" s="179" t="s">
        <v>607</v>
      </c>
      <c r="E120" s="180" t="s">
        <v>608</v>
      </c>
      <c r="F120" s="180"/>
      <c r="G120" s="177">
        <v>5551.94</v>
      </c>
      <c r="H120" s="177"/>
      <c r="I120" s="177"/>
      <c r="J120" s="200">
        <f>'4546 и 2224'!T19</f>
        <v>0.94189552380000041</v>
      </c>
      <c r="K120" s="200">
        <f>'4546 и 2224'!L48</f>
        <v>0</v>
      </c>
      <c r="L120" s="191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  <c r="AA120" s="164"/>
      <c r="AB120" s="164"/>
      <c r="AC120" s="164"/>
    </row>
    <row r="121" spans="1:29" s="165" customFormat="1" ht="28.5" hidden="1" customHeight="1" x14ac:dyDescent="0.25">
      <c r="A121" s="177">
        <v>113</v>
      </c>
      <c r="B121" s="179" t="s">
        <v>595</v>
      </c>
      <c r="C121" s="178">
        <v>44176</v>
      </c>
      <c r="D121" s="179" t="s">
        <v>609</v>
      </c>
      <c r="E121" s="180" t="s">
        <v>610</v>
      </c>
      <c r="F121" s="180"/>
      <c r="G121" s="177"/>
      <c r="H121" s="177"/>
      <c r="I121" s="177"/>
      <c r="J121" s="200">
        <f>'4546 и 2224'!T19</f>
        <v>0.94189552380000041</v>
      </c>
      <c r="K121" s="200">
        <f>'4546 и 2224'!L48</f>
        <v>0</v>
      </c>
      <c r="L121" s="177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</row>
    <row r="122" spans="1:29" s="221" customFormat="1" ht="33.75" hidden="1" customHeight="1" x14ac:dyDescent="0.25">
      <c r="A122" s="217">
        <v>114</v>
      </c>
      <c r="B122" s="218" t="s">
        <v>612</v>
      </c>
      <c r="C122" s="219">
        <v>44176</v>
      </c>
      <c r="D122" s="218" t="s">
        <v>613</v>
      </c>
      <c r="E122" s="220" t="s">
        <v>614</v>
      </c>
      <c r="F122" s="220"/>
      <c r="G122" s="217">
        <v>5551.94</v>
      </c>
      <c r="H122" s="217"/>
      <c r="I122" s="217"/>
      <c r="J122" s="223">
        <f>'2279 и 394'!T19</f>
        <v>1.0351361790000004</v>
      </c>
      <c r="K122" s="223">
        <f>'2279 и 394'!L48</f>
        <v>0</v>
      </c>
      <c r="L122" s="217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</row>
    <row r="123" spans="1:29" s="221" customFormat="1" ht="29.25" hidden="1" customHeight="1" x14ac:dyDescent="0.25">
      <c r="A123" s="217">
        <v>115</v>
      </c>
      <c r="B123" s="218" t="s">
        <v>612</v>
      </c>
      <c r="C123" s="219">
        <v>44176</v>
      </c>
      <c r="D123" s="218" t="s">
        <v>615</v>
      </c>
      <c r="E123" s="220" t="s">
        <v>616</v>
      </c>
      <c r="F123" s="220"/>
      <c r="G123" s="217"/>
      <c r="H123" s="217"/>
      <c r="I123" s="217"/>
      <c r="J123" s="223">
        <f>'2279 и 394'!T19</f>
        <v>1.0351361790000004</v>
      </c>
      <c r="K123" s="223">
        <f>'2279 и 394'!L48</f>
        <v>0</v>
      </c>
      <c r="L123" s="217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</row>
    <row r="124" spans="1:29" ht="28.5" hidden="1" customHeight="1" x14ac:dyDescent="0.25">
      <c r="A124" s="58">
        <v>116</v>
      </c>
      <c r="B124" s="167" t="s">
        <v>619</v>
      </c>
      <c r="C124" s="168">
        <v>44176</v>
      </c>
      <c r="D124" s="167"/>
      <c r="E124" s="169"/>
      <c r="F124" s="169"/>
      <c r="G124" s="25"/>
      <c r="H124" s="25"/>
      <c r="I124" s="25"/>
      <c r="J124" s="25"/>
      <c r="K124" s="25"/>
      <c r="L124" s="25"/>
      <c r="M124" s="164" t="s">
        <v>633</v>
      </c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</row>
    <row r="125" spans="1:29" s="165" customFormat="1" ht="30" hidden="1" customHeight="1" x14ac:dyDescent="0.25">
      <c r="A125" s="177">
        <v>117</v>
      </c>
      <c r="B125" s="179" t="s">
        <v>626</v>
      </c>
      <c r="C125" s="178">
        <v>44176</v>
      </c>
      <c r="D125" s="179" t="s">
        <v>620</v>
      </c>
      <c r="E125" s="180" t="s">
        <v>621</v>
      </c>
      <c r="F125" s="180"/>
      <c r="G125" s="177"/>
      <c r="H125" s="177"/>
      <c r="I125" s="177"/>
      <c r="J125" s="200">
        <f>'137,138и 139'!T19</f>
        <v>0.49810873860000021</v>
      </c>
      <c r="K125" s="200">
        <f>'137,138и 139'!L48</f>
        <v>0</v>
      </c>
      <c r="L125" s="177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</row>
    <row r="126" spans="1:29" s="165" customFormat="1" ht="24.75" hidden="1" customHeight="1" x14ac:dyDescent="0.25">
      <c r="A126" s="177">
        <v>118</v>
      </c>
      <c r="B126" s="179" t="s">
        <v>626</v>
      </c>
      <c r="C126" s="178">
        <v>44176</v>
      </c>
      <c r="D126" s="179" t="s">
        <v>622</v>
      </c>
      <c r="E126" s="180" t="s">
        <v>623</v>
      </c>
      <c r="F126" s="180"/>
      <c r="G126" s="177"/>
      <c r="H126" s="177"/>
      <c r="I126" s="177"/>
      <c r="J126" s="200">
        <f>'137,138и 139'!T19</f>
        <v>0.49810873860000021</v>
      </c>
      <c r="K126" s="200">
        <f>'137,138и 139'!L48</f>
        <v>0</v>
      </c>
      <c r="L126" s="177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</row>
    <row r="127" spans="1:29" s="165" customFormat="1" ht="21.75" hidden="1" customHeight="1" x14ac:dyDescent="0.25">
      <c r="A127" s="177">
        <v>119</v>
      </c>
      <c r="B127" s="179" t="s">
        <v>626</v>
      </c>
      <c r="C127" s="178">
        <v>44176</v>
      </c>
      <c r="D127" s="179" t="s">
        <v>624</v>
      </c>
      <c r="E127" s="180" t="s">
        <v>625</v>
      </c>
      <c r="F127" s="180"/>
      <c r="G127" s="177"/>
      <c r="H127" s="177"/>
      <c r="I127" s="177"/>
      <c r="J127" s="200">
        <f>'137,138и 139'!T19</f>
        <v>0.49810873860000021</v>
      </c>
      <c r="K127" s="200">
        <f>'137,138и 139'!L48</f>
        <v>0</v>
      </c>
      <c r="L127" s="177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</row>
    <row r="128" spans="1:29" ht="24" hidden="1" customHeight="1" x14ac:dyDescent="0.25">
      <c r="A128" s="58">
        <v>120</v>
      </c>
      <c r="B128" s="167" t="s">
        <v>629</v>
      </c>
      <c r="C128" s="168">
        <v>44179</v>
      </c>
      <c r="D128" s="167" t="s">
        <v>630</v>
      </c>
      <c r="E128" s="169" t="s">
        <v>631</v>
      </c>
      <c r="F128" s="169"/>
      <c r="G128" s="25">
        <v>5551.94</v>
      </c>
      <c r="H128" s="25"/>
      <c r="I128" s="25"/>
      <c r="J128" s="84">
        <f>'000004032'!T19</f>
        <v>0.76929747840000007</v>
      </c>
      <c r="K128" s="84">
        <f>'000004032'!L48</f>
        <v>0</v>
      </c>
      <c r="L128" s="25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</row>
    <row r="129" spans="1:29" s="165" customFormat="1" ht="32.25" customHeight="1" x14ac:dyDescent="0.25">
      <c r="A129" s="177">
        <v>121</v>
      </c>
      <c r="B129" s="179" t="s">
        <v>638</v>
      </c>
      <c r="C129" s="178">
        <v>44191</v>
      </c>
      <c r="D129" s="179" t="s">
        <v>634</v>
      </c>
      <c r="E129" s="180" t="s">
        <v>635</v>
      </c>
      <c r="F129" s="180"/>
      <c r="G129" s="177"/>
      <c r="H129" s="177">
        <v>3914.23</v>
      </c>
      <c r="I129" s="177">
        <v>31662.05</v>
      </c>
      <c r="J129" s="200">
        <f>'4499 и 4500'!T19</f>
        <v>10.094424892200001</v>
      </c>
      <c r="K129" s="200">
        <f>'4499 и 4500'!L48</f>
        <v>0</v>
      </c>
      <c r="L129" s="177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</row>
    <row r="130" spans="1:29" s="165" customFormat="1" ht="39" customHeight="1" x14ac:dyDescent="0.25">
      <c r="A130" s="177">
        <v>122</v>
      </c>
      <c r="B130" s="179" t="s">
        <v>638</v>
      </c>
      <c r="C130" s="178">
        <v>44191</v>
      </c>
      <c r="D130" s="179" t="s">
        <v>636</v>
      </c>
      <c r="E130" s="180" t="s">
        <v>637</v>
      </c>
      <c r="F130" s="180"/>
      <c r="G130" s="177"/>
      <c r="H130" s="177"/>
      <c r="I130" s="177"/>
      <c r="J130" s="200">
        <f>'4499 и 4500'!T19</f>
        <v>10.094424892200001</v>
      </c>
      <c r="K130" s="200">
        <f>'4499 и 4500'!L48</f>
        <v>0</v>
      </c>
      <c r="L130" s="177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</row>
    <row r="131" spans="1:29" s="216" customFormat="1" hidden="1" x14ac:dyDescent="0.25">
      <c r="A131" s="211">
        <v>123</v>
      </c>
      <c r="B131" s="212" t="s">
        <v>649</v>
      </c>
      <c r="C131" s="213">
        <v>44191</v>
      </c>
      <c r="D131" s="212" t="s">
        <v>641</v>
      </c>
      <c r="E131" s="214" t="s">
        <v>642</v>
      </c>
      <c r="F131" s="214"/>
      <c r="G131" s="211"/>
      <c r="H131" s="211"/>
      <c r="I131" s="211"/>
      <c r="J131" s="222">
        <f>'745 и 3 и 2'!T19</f>
        <v>0.32340840840000007</v>
      </c>
      <c r="K131" s="222">
        <f>'745 и 3 и 2'!L48</f>
        <v>0</v>
      </c>
      <c r="L131" s="211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</row>
    <row r="132" spans="1:29" s="216" customFormat="1" ht="30" hidden="1" x14ac:dyDescent="0.25">
      <c r="A132" s="211">
        <v>124</v>
      </c>
      <c r="B132" s="212" t="s">
        <v>649</v>
      </c>
      <c r="C132" s="213">
        <v>44191</v>
      </c>
      <c r="D132" s="212" t="s">
        <v>643</v>
      </c>
      <c r="E132" s="214" t="s">
        <v>644</v>
      </c>
      <c r="F132" s="214"/>
      <c r="G132" s="211"/>
      <c r="H132" s="211"/>
      <c r="I132" s="211"/>
      <c r="J132" s="222">
        <f>'745 и 3 и 2'!T19</f>
        <v>0.32340840840000007</v>
      </c>
      <c r="K132" s="222">
        <f>'745 и 3 и 2'!L48</f>
        <v>0</v>
      </c>
      <c r="L132" s="211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</row>
    <row r="133" spans="1:29" s="216" customFormat="1" hidden="1" x14ac:dyDescent="0.25">
      <c r="A133" s="211">
        <v>125</v>
      </c>
      <c r="B133" s="212" t="s">
        <v>649</v>
      </c>
      <c r="C133" s="213">
        <v>44191</v>
      </c>
      <c r="D133" s="212" t="s">
        <v>645</v>
      </c>
      <c r="E133" s="214" t="s">
        <v>646</v>
      </c>
      <c r="F133" s="214"/>
      <c r="G133" s="211"/>
      <c r="H133" s="211"/>
      <c r="I133" s="211"/>
      <c r="J133" s="222">
        <f>'745 и 3 и 2'!T19</f>
        <v>0.32340840840000007</v>
      </c>
      <c r="K133" s="222">
        <f>'745 и 3 и 2'!L48</f>
        <v>0</v>
      </c>
      <c r="L133" s="211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</row>
    <row r="134" spans="1:29" s="229" customFormat="1" hidden="1" x14ac:dyDescent="0.25">
      <c r="A134" s="224">
        <v>126</v>
      </c>
      <c r="B134" s="225" t="s">
        <v>656</v>
      </c>
      <c r="C134" s="226">
        <v>44191</v>
      </c>
      <c r="D134" s="225" t="s">
        <v>650</v>
      </c>
      <c r="E134" s="227" t="s">
        <v>651</v>
      </c>
      <c r="F134" s="227"/>
      <c r="G134" s="224"/>
      <c r="H134" s="224" t="s">
        <v>249</v>
      </c>
      <c r="I134" s="224" t="s">
        <v>249</v>
      </c>
      <c r="J134" s="228">
        <f>'4333 и 4334 и 4335'!T19</f>
        <v>0.16993383659999997</v>
      </c>
      <c r="K134" s="228">
        <f>'4333 и 4334 и 4335'!L48</f>
        <v>0</v>
      </c>
      <c r="L134" s="22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</row>
    <row r="135" spans="1:29" s="229" customFormat="1" hidden="1" x14ac:dyDescent="0.25">
      <c r="A135" s="224">
        <v>127</v>
      </c>
      <c r="B135" s="225" t="s">
        <v>656</v>
      </c>
      <c r="C135" s="226">
        <v>44191</v>
      </c>
      <c r="D135" s="225" t="s">
        <v>652</v>
      </c>
      <c r="E135" s="227" t="s">
        <v>653</v>
      </c>
      <c r="F135" s="227"/>
      <c r="G135" s="224"/>
      <c r="H135" s="224" t="s">
        <v>249</v>
      </c>
      <c r="I135" s="224" t="s">
        <v>249</v>
      </c>
      <c r="J135" s="228">
        <f>'4333 и 4334 и 4335'!T19</f>
        <v>0.16993383659999997</v>
      </c>
      <c r="K135" s="228">
        <f>'4333 и 4334 и 4335'!L48</f>
        <v>0</v>
      </c>
      <c r="L135" s="22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</row>
    <row r="136" spans="1:29" s="229" customFormat="1" hidden="1" x14ac:dyDescent="0.25">
      <c r="A136" s="224">
        <v>128</v>
      </c>
      <c r="B136" s="225" t="s">
        <v>656</v>
      </c>
      <c r="C136" s="226">
        <v>44191</v>
      </c>
      <c r="D136" s="225" t="s">
        <v>654</v>
      </c>
      <c r="E136" s="227" t="s">
        <v>655</v>
      </c>
      <c r="F136" s="227"/>
      <c r="G136" s="224"/>
      <c r="H136" s="224" t="s">
        <v>249</v>
      </c>
      <c r="I136" s="224" t="s">
        <v>249</v>
      </c>
      <c r="J136" s="228">
        <f>'4333 и 4334 и 4335'!T19</f>
        <v>0.16993383659999997</v>
      </c>
      <c r="K136" s="228">
        <f>'4333 и 4334 и 4335'!L48</f>
        <v>0</v>
      </c>
      <c r="L136" s="22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</row>
    <row r="137" spans="1:29" s="164" customFormat="1" hidden="1" x14ac:dyDescent="0.25">
      <c r="A137" s="58">
        <v>129</v>
      </c>
      <c r="B137" s="182" t="s">
        <v>661</v>
      </c>
      <c r="C137" s="183">
        <v>44169</v>
      </c>
      <c r="D137" s="182" t="s">
        <v>659</v>
      </c>
      <c r="E137" s="184" t="s">
        <v>660</v>
      </c>
      <c r="F137" s="184"/>
      <c r="G137" s="58">
        <v>5551.94</v>
      </c>
      <c r="H137" s="58"/>
      <c r="I137" s="58"/>
      <c r="J137" s="206">
        <f>'3681'!T19</f>
        <v>0.77035895640000018</v>
      </c>
      <c r="K137" s="206">
        <f>'3681'!L48</f>
        <v>0</v>
      </c>
      <c r="L137" s="58"/>
    </row>
    <row r="138" spans="1:29" s="164" customFormat="1" hidden="1" x14ac:dyDescent="0.25">
      <c r="A138" s="58">
        <v>130</v>
      </c>
      <c r="B138" s="182" t="s">
        <v>663</v>
      </c>
      <c r="C138" s="183">
        <v>44161</v>
      </c>
      <c r="D138" s="182" t="s">
        <v>664</v>
      </c>
      <c r="E138" s="184" t="s">
        <v>665</v>
      </c>
      <c r="F138" s="184"/>
      <c r="G138" s="58">
        <v>5551.94</v>
      </c>
      <c r="H138" s="58"/>
      <c r="I138" s="58"/>
      <c r="J138" s="206">
        <f>'3710'!T19</f>
        <v>1.3273038108000002</v>
      </c>
      <c r="K138" s="206">
        <f>'3710'!L48</f>
        <v>0</v>
      </c>
      <c r="L138" s="58"/>
    </row>
    <row r="139" spans="1:29" s="164" customFormat="1" hidden="1" x14ac:dyDescent="0.25">
      <c r="A139" s="58">
        <v>131</v>
      </c>
      <c r="B139" s="182" t="s">
        <v>673</v>
      </c>
      <c r="C139" s="183">
        <v>44161</v>
      </c>
      <c r="D139" s="182" t="s">
        <v>672</v>
      </c>
      <c r="E139" s="184" t="s">
        <v>674</v>
      </c>
      <c r="F139" s="184"/>
      <c r="G139" s="58">
        <v>5551.94</v>
      </c>
      <c r="H139" s="58"/>
      <c r="I139" s="58"/>
      <c r="J139" s="206">
        <f>'3735'!T19</f>
        <v>1.1329134498000002</v>
      </c>
      <c r="K139" s="206">
        <f>'3735'!L48</f>
        <v>0</v>
      </c>
      <c r="L139" s="58"/>
    </row>
    <row r="140" spans="1:29" s="164" customFormat="1" hidden="1" x14ac:dyDescent="0.25">
      <c r="A140" s="58">
        <v>132</v>
      </c>
      <c r="B140" s="182" t="s">
        <v>676</v>
      </c>
      <c r="C140" s="183">
        <v>44161</v>
      </c>
      <c r="D140" s="182" t="s">
        <v>677</v>
      </c>
      <c r="E140" s="184" t="s">
        <v>678</v>
      </c>
      <c r="F140" s="184"/>
      <c r="G140" s="58">
        <v>5551.94</v>
      </c>
      <c r="H140" s="58"/>
      <c r="I140" s="58"/>
      <c r="J140" s="206">
        <f>'АБ 789'!T19</f>
        <v>1.7766142614000002</v>
      </c>
      <c r="K140" s="206">
        <f>'АБ 789'!L48</f>
        <v>0</v>
      </c>
      <c r="L140" s="58"/>
    </row>
    <row r="141" spans="1:29" s="164" customFormat="1" ht="14.45" hidden="1" customHeight="1" x14ac:dyDescent="0.25">
      <c r="A141" s="250">
        <v>133</v>
      </c>
      <c r="B141" s="251" t="s">
        <v>679</v>
      </c>
      <c r="C141" s="252">
        <v>44161</v>
      </c>
      <c r="D141" s="251" t="s">
        <v>681</v>
      </c>
      <c r="E141" s="253" t="s">
        <v>682</v>
      </c>
      <c r="F141" s="253"/>
      <c r="G141" s="250"/>
      <c r="H141" s="250" t="s">
        <v>554</v>
      </c>
      <c r="I141" s="250" t="s">
        <v>554</v>
      </c>
      <c r="J141" s="254">
        <f>('4124-1'!T19+'4124-2'!T19+'4124-3'!T19+'4124-4'!T19)/4</f>
        <v>0.68389239600000007</v>
      </c>
      <c r="K141" s="254">
        <f>('4124-1'!L48+'4124-2'!L48+'4124-3'!L48+'4124-4'!L48)/4</f>
        <v>0</v>
      </c>
      <c r="L141" s="478" t="s">
        <v>584</v>
      </c>
      <c r="M141" s="164">
        <v>1</v>
      </c>
    </row>
    <row r="142" spans="1:29" s="164" customFormat="1" hidden="1" x14ac:dyDescent="0.25">
      <c r="A142" s="250">
        <v>134</v>
      </c>
      <c r="B142" s="251" t="s">
        <v>679</v>
      </c>
      <c r="C142" s="252">
        <v>44161</v>
      </c>
      <c r="D142" s="251" t="s">
        <v>681</v>
      </c>
      <c r="E142" s="253" t="s">
        <v>682</v>
      </c>
      <c r="F142" s="253"/>
      <c r="G142" s="250"/>
      <c r="H142" s="250" t="s">
        <v>554</v>
      </c>
      <c r="I142" s="250" t="s">
        <v>554</v>
      </c>
      <c r="J142" s="254"/>
      <c r="K142" s="254"/>
      <c r="L142" s="479"/>
      <c r="M142" s="164">
        <v>2</v>
      </c>
    </row>
    <row r="143" spans="1:29" s="164" customFormat="1" hidden="1" x14ac:dyDescent="0.25">
      <c r="A143" s="250">
        <v>135</v>
      </c>
      <c r="B143" s="251" t="s">
        <v>679</v>
      </c>
      <c r="C143" s="252">
        <v>44161</v>
      </c>
      <c r="D143" s="251" t="s">
        <v>681</v>
      </c>
      <c r="E143" s="253" t="s">
        <v>682</v>
      </c>
      <c r="F143" s="253"/>
      <c r="G143" s="250"/>
      <c r="H143" s="250" t="s">
        <v>554</v>
      </c>
      <c r="I143" s="250" t="s">
        <v>554</v>
      </c>
      <c r="J143" s="254"/>
      <c r="K143" s="254"/>
      <c r="L143" s="479"/>
      <c r="M143" s="164">
        <f>M142+1</f>
        <v>3</v>
      </c>
    </row>
    <row r="144" spans="1:29" s="164" customFormat="1" hidden="1" x14ac:dyDescent="0.25">
      <c r="A144" s="250">
        <v>136</v>
      </c>
      <c r="B144" s="251" t="s">
        <v>679</v>
      </c>
      <c r="C144" s="252">
        <v>44161</v>
      </c>
      <c r="D144" s="251" t="s">
        <v>681</v>
      </c>
      <c r="E144" s="253" t="s">
        <v>682</v>
      </c>
      <c r="F144" s="253"/>
      <c r="G144" s="250"/>
      <c r="H144" s="250" t="s">
        <v>554</v>
      </c>
      <c r="I144" s="250" t="s">
        <v>554</v>
      </c>
      <c r="J144" s="254"/>
      <c r="K144" s="254"/>
      <c r="L144" s="480"/>
      <c r="M144" s="164">
        <f t="shared" ref="M144:M154" si="0">M143+1</f>
        <v>4</v>
      </c>
    </row>
    <row r="145" spans="1:13" s="164" customFormat="1" ht="14.45" hidden="1" customHeight="1" x14ac:dyDescent="0.25">
      <c r="A145" s="217">
        <v>137</v>
      </c>
      <c r="B145" s="218" t="s">
        <v>679</v>
      </c>
      <c r="C145" s="219">
        <v>44161</v>
      </c>
      <c r="D145" s="218" t="s">
        <v>684</v>
      </c>
      <c r="E145" s="220" t="s">
        <v>685</v>
      </c>
      <c r="F145" s="220"/>
      <c r="G145" s="217"/>
      <c r="H145" s="217" t="s">
        <v>554</v>
      </c>
      <c r="I145" s="217" t="s">
        <v>554</v>
      </c>
      <c r="J145" s="223">
        <f>('4125-1'!T19+'4125-2'!T19)/2</f>
        <v>0.21947201099999994</v>
      </c>
      <c r="K145" s="223">
        <f>('4125-1'!L48+'4125-2'!L48)/2</f>
        <v>0</v>
      </c>
      <c r="L145" s="481" t="s">
        <v>690</v>
      </c>
      <c r="M145" s="164">
        <f t="shared" si="0"/>
        <v>5</v>
      </c>
    </row>
    <row r="146" spans="1:13" s="164" customFormat="1" hidden="1" x14ac:dyDescent="0.25">
      <c r="A146" s="217">
        <v>138</v>
      </c>
      <c r="B146" s="218" t="s">
        <v>679</v>
      </c>
      <c r="C146" s="219">
        <v>44161</v>
      </c>
      <c r="D146" s="218" t="s">
        <v>684</v>
      </c>
      <c r="E146" s="220" t="s">
        <v>685</v>
      </c>
      <c r="F146" s="220"/>
      <c r="G146" s="217"/>
      <c r="H146" s="217" t="s">
        <v>554</v>
      </c>
      <c r="I146" s="217" t="s">
        <v>554</v>
      </c>
      <c r="J146" s="223"/>
      <c r="K146" s="223"/>
      <c r="L146" s="482"/>
      <c r="M146" s="164">
        <f t="shared" si="0"/>
        <v>6</v>
      </c>
    </row>
    <row r="147" spans="1:13" s="164" customFormat="1" hidden="1" x14ac:dyDescent="0.25">
      <c r="A147" s="58">
        <v>139</v>
      </c>
      <c r="B147" s="182" t="s">
        <v>679</v>
      </c>
      <c r="C147" s="183">
        <v>44161</v>
      </c>
      <c r="D147" s="182" t="s">
        <v>691</v>
      </c>
      <c r="E147" s="184" t="s">
        <v>692</v>
      </c>
      <c r="F147" s="184"/>
      <c r="G147" s="58"/>
      <c r="H147" s="58" t="s">
        <v>554</v>
      </c>
      <c r="I147" s="58" t="s">
        <v>554</v>
      </c>
      <c r="J147" s="206">
        <f>'4126'!T19</f>
        <v>0.14722883999999994</v>
      </c>
      <c r="K147" s="206">
        <f>'4126'!L48</f>
        <v>0</v>
      </c>
      <c r="L147" s="185"/>
      <c r="M147" s="164">
        <f t="shared" si="0"/>
        <v>7</v>
      </c>
    </row>
    <row r="148" spans="1:13" s="164" customFormat="1" hidden="1" x14ac:dyDescent="0.25">
      <c r="A148" s="58">
        <v>140</v>
      </c>
      <c r="B148" s="182" t="s">
        <v>679</v>
      </c>
      <c r="C148" s="183">
        <v>44161</v>
      </c>
      <c r="D148" s="182" t="s">
        <v>694</v>
      </c>
      <c r="E148" s="184" t="s">
        <v>695</v>
      </c>
      <c r="F148" s="184"/>
      <c r="G148" s="58"/>
      <c r="H148" s="58" t="s">
        <v>554</v>
      </c>
      <c r="I148" s="58" t="s">
        <v>554</v>
      </c>
      <c r="J148" s="206">
        <f>'4159'!T19</f>
        <v>0.14722883999999994</v>
      </c>
      <c r="K148" s="206">
        <f>'4159'!L48</f>
        <v>0</v>
      </c>
      <c r="L148" s="185"/>
      <c r="M148" s="164">
        <f t="shared" si="0"/>
        <v>8</v>
      </c>
    </row>
    <row r="149" spans="1:13" s="164" customFormat="1" hidden="1" x14ac:dyDescent="0.25">
      <c r="A149" s="58">
        <v>141</v>
      </c>
      <c r="B149" s="182" t="s">
        <v>679</v>
      </c>
      <c r="C149" s="183">
        <v>44161</v>
      </c>
      <c r="D149" s="182" t="s">
        <v>696</v>
      </c>
      <c r="E149" s="184" t="s">
        <v>697</v>
      </c>
      <c r="F149" s="184"/>
      <c r="G149" s="58"/>
      <c r="H149" s="58" t="s">
        <v>554</v>
      </c>
      <c r="I149" s="58" t="s">
        <v>554</v>
      </c>
      <c r="J149" s="206">
        <f>'4160'!T19</f>
        <v>0.20915155799999996</v>
      </c>
      <c r="K149" s="206">
        <f>'4160'!L48</f>
        <v>0</v>
      </c>
      <c r="L149" s="58"/>
      <c r="M149" s="164">
        <f t="shared" si="0"/>
        <v>9</v>
      </c>
    </row>
    <row r="150" spans="1:13" s="164" customFormat="1" hidden="1" x14ac:dyDescent="0.25">
      <c r="A150" s="58">
        <v>142</v>
      </c>
      <c r="B150" s="182" t="s">
        <v>679</v>
      </c>
      <c r="C150" s="183">
        <v>44161</v>
      </c>
      <c r="D150" s="182" t="s">
        <v>698</v>
      </c>
      <c r="E150" s="184" t="s">
        <v>699</v>
      </c>
      <c r="F150" s="184"/>
      <c r="G150" s="58"/>
      <c r="H150" s="58" t="s">
        <v>554</v>
      </c>
      <c r="I150" s="58" t="s">
        <v>554</v>
      </c>
      <c r="J150" s="206">
        <f>'4161'!T19</f>
        <v>0.16786974599999996</v>
      </c>
      <c r="K150" s="206">
        <f>'4161'!L48</f>
        <v>0</v>
      </c>
      <c r="L150" s="58"/>
      <c r="M150" s="164">
        <f t="shared" si="0"/>
        <v>10</v>
      </c>
    </row>
    <row r="151" spans="1:13" s="164" customFormat="1" hidden="1" x14ac:dyDescent="0.25">
      <c r="A151" s="58">
        <v>143</v>
      </c>
      <c r="B151" s="182" t="s">
        <v>679</v>
      </c>
      <c r="C151" s="183">
        <v>44161</v>
      </c>
      <c r="D151" s="182" t="s">
        <v>701</v>
      </c>
      <c r="E151" s="184" t="s">
        <v>702</v>
      </c>
      <c r="F151" s="184"/>
      <c r="G151" s="58"/>
      <c r="H151" s="58" t="s">
        <v>554</v>
      </c>
      <c r="I151" s="58" t="s">
        <v>554</v>
      </c>
      <c r="J151" s="206">
        <f>'4157'!T19</f>
        <v>0.20915155799999996</v>
      </c>
      <c r="K151" s="206">
        <f>'4157'!L48</f>
        <v>0</v>
      </c>
      <c r="L151" s="58"/>
      <c r="M151" s="164">
        <f t="shared" si="0"/>
        <v>11</v>
      </c>
    </row>
    <row r="152" spans="1:13" s="164" customFormat="1" hidden="1" x14ac:dyDescent="0.25">
      <c r="A152" s="58">
        <v>144</v>
      </c>
      <c r="B152" s="182" t="s">
        <v>679</v>
      </c>
      <c r="C152" s="183">
        <v>44161</v>
      </c>
      <c r="D152" s="182" t="s">
        <v>703</v>
      </c>
      <c r="E152" s="184" t="s">
        <v>704</v>
      </c>
      <c r="F152" s="184"/>
      <c r="G152" s="58"/>
      <c r="H152" s="58" t="s">
        <v>554</v>
      </c>
      <c r="I152" s="58" t="s">
        <v>554</v>
      </c>
      <c r="J152" s="206">
        <f>'4150'!T19</f>
        <v>0.16374156479999993</v>
      </c>
      <c r="K152" s="206">
        <f>'4150'!L48</f>
        <v>0</v>
      </c>
      <c r="L152" s="58"/>
      <c r="M152" s="164">
        <f t="shared" si="0"/>
        <v>12</v>
      </c>
    </row>
    <row r="153" spans="1:13" s="164" customFormat="1" hidden="1" x14ac:dyDescent="0.25">
      <c r="A153" s="58">
        <v>145</v>
      </c>
      <c r="B153" s="182" t="s">
        <v>679</v>
      </c>
      <c r="C153" s="183">
        <v>44161</v>
      </c>
      <c r="D153" s="182" t="s">
        <v>705</v>
      </c>
      <c r="E153" s="184" t="s">
        <v>706</v>
      </c>
      <c r="F153" s="184"/>
      <c r="G153" s="58"/>
      <c r="H153" s="58" t="s">
        <v>554</v>
      </c>
      <c r="I153" s="58" t="s">
        <v>554</v>
      </c>
      <c r="J153" s="206">
        <f>'4770'!T19</f>
        <v>0.14722883999999994</v>
      </c>
      <c r="K153" s="206">
        <f>'4770'!L48</f>
        <v>0</v>
      </c>
      <c r="L153" s="58"/>
      <c r="M153" s="164">
        <f t="shared" si="0"/>
        <v>13</v>
      </c>
    </row>
    <row r="154" spans="1:13" s="164" customFormat="1" hidden="1" x14ac:dyDescent="0.25">
      <c r="A154" s="255">
        <v>146</v>
      </c>
      <c r="B154" s="256" t="s">
        <v>679</v>
      </c>
      <c r="C154" s="257">
        <v>44161</v>
      </c>
      <c r="D154" s="256" t="s">
        <v>708</v>
      </c>
      <c r="E154" s="258" t="s">
        <v>709</v>
      </c>
      <c r="F154" s="258"/>
      <c r="G154" s="255"/>
      <c r="H154" s="255" t="s">
        <v>554</v>
      </c>
      <c r="I154" s="255" t="s">
        <v>554</v>
      </c>
      <c r="J154" s="259">
        <f>'4127,4128'!T19</f>
        <v>0.10594702799999996</v>
      </c>
      <c r="K154" s="259">
        <f>'4127,4128'!L48</f>
        <v>0</v>
      </c>
      <c r="L154" s="255"/>
      <c r="M154" s="164">
        <f t="shared" si="0"/>
        <v>14</v>
      </c>
    </row>
    <row r="155" spans="1:13" s="164" customFormat="1" hidden="1" x14ac:dyDescent="0.25">
      <c r="A155" s="255">
        <v>147</v>
      </c>
      <c r="B155" s="256" t="s">
        <v>679</v>
      </c>
      <c r="C155" s="257">
        <v>44161</v>
      </c>
      <c r="D155" s="256" t="s">
        <v>707</v>
      </c>
      <c r="E155" s="258" t="s">
        <v>710</v>
      </c>
      <c r="F155" s="258"/>
      <c r="G155" s="255"/>
      <c r="H155" s="255" t="s">
        <v>554</v>
      </c>
      <c r="I155" s="255" t="s">
        <v>554</v>
      </c>
      <c r="J155" s="259">
        <f>'4127,4128'!T19</f>
        <v>0.10594702799999996</v>
      </c>
      <c r="K155" s="259">
        <f>'4127,4128'!L48</f>
        <v>0</v>
      </c>
      <c r="L155" s="255"/>
      <c r="M155" s="164">
        <v>14</v>
      </c>
    </row>
    <row r="156" spans="1:13" s="164" customFormat="1" hidden="1" x14ac:dyDescent="0.25">
      <c r="A156" s="211">
        <v>148</v>
      </c>
      <c r="B156" s="212" t="s">
        <v>679</v>
      </c>
      <c r="C156" s="213">
        <v>44161</v>
      </c>
      <c r="D156" s="212" t="s">
        <v>712</v>
      </c>
      <c r="E156" s="214" t="s">
        <v>713</v>
      </c>
      <c r="F156" s="214"/>
      <c r="G156" s="211"/>
      <c r="H156" s="211" t="s">
        <v>554</v>
      </c>
      <c r="I156" s="211" t="s">
        <v>554</v>
      </c>
      <c r="J156" s="222">
        <f>'4165,4166,4167'!T19</f>
        <v>0.20915155799999996</v>
      </c>
      <c r="K156" s="222">
        <f>'4165,4166,4167'!L48</f>
        <v>0</v>
      </c>
      <c r="L156" s="211"/>
      <c r="M156" s="164">
        <v>15</v>
      </c>
    </row>
    <row r="157" spans="1:13" s="164" customFormat="1" hidden="1" x14ac:dyDescent="0.25">
      <c r="A157" s="211">
        <v>149</v>
      </c>
      <c r="B157" s="212" t="s">
        <v>679</v>
      </c>
      <c r="C157" s="213">
        <v>44161</v>
      </c>
      <c r="D157" s="212" t="s">
        <v>714</v>
      </c>
      <c r="E157" s="214" t="s">
        <v>715</v>
      </c>
      <c r="F157" s="214"/>
      <c r="G157" s="211"/>
      <c r="H157" s="211" t="s">
        <v>554</v>
      </c>
      <c r="I157" s="211" t="s">
        <v>554</v>
      </c>
      <c r="J157" s="222">
        <f>'4165,4166,4167'!T19</f>
        <v>0.20915155799999996</v>
      </c>
      <c r="K157" s="222">
        <f>'4165,4166,4167'!L48</f>
        <v>0</v>
      </c>
      <c r="L157" s="211"/>
      <c r="M157" s="164">
        <v>15</v>
      </c>
    </row>
    <row r="158" spans="1:13" s="164" customFormat="1" hidden="1" x14ac:dyDescent="0.25">
      <c r="A158" s="211">
        <v>150</v>
      </c>
      <c r="B158" s="212" t="s">
        <v>679</v>
      </c>
      <c r="C158" s="213">
        <v>44161</v>
      </c>
      <c r="D158" s="212" t="s">
        <v>716</v>
      </c>
      <c r="E158" s="214" t="s">
        <v>717</v>
      </c>
      <c r="F158" s="214"/>
      <c r="G158" s="211"/>
      <c r="H158" s="211" t="s">
        <v>554</v>
      </c>
      <c r="I158" s="211" t="s">
        <v>554</v>
      </c>
      <c r="J158" s="222">
        <f>'4165,4166,4167'!T19</f>
        <v>0.20915155799999996</v>
      </c>
      <c r="K158" s="222">
        <f>'4165,4166,4167'!L48</f>
        <v>0</v>
      </c>
      <c r="L158" s="211"/>
      <c r="M158" s="164">
        <v>15</v>
      </c>
    </row>
    <row r="159" spans="1:13" s="164" customFormat="1" hidden="1" x14ac:dyDescent="0.25">
      <c r="A159" s="58">
        <v>151</v>
      </c>
      <c r="B159" s="182" t="s">
        <v>679</v>
      </c>
      <c r="C159" s="183">
        <v>44161</v>
      </c>
      <c r="D159" s="182" t="s">
        <v>720</v>
      </c>
      <c r="E159" s="184" t="s">
        <v>721</v>
      </c>
      <c r="F159" s="184"/>
      <c r="G159" s="58"/>
      <c r="H159" s="58" t="s">
        <v>554</v>
      </c>
      <c r="I159" s="58" t="s">
        <v>554</v>
      </c>
      <c r="J159" s="206">
        <f>'4168'!T19</f>
        <v>0.14722883999999994</v>
      </c>
      <c r="K159" s="206">
        <f>'4168'!L48</f>
        <v>0</v>
      </c>
      <c r="L159" s="58"/>
      <c r="M159" s="164">
        <v>16</v>
      </c>
    </row>
    <row r="160" spans="1:13" s="164" customFormat="1" hidden="1" x14ac:dyDescent="0.25">
      <c r="A160" s="58">
        <v>152</v>
      </c>
      <c r="B160" s="182" t="s">
        <v>679</v>
      </c>
      <c r="C160" s="183">
        <v>44161</v>
      </c>
      <c r="D160" s="182" t="s">
        <v>722</v>
      </c>
      <c r="E160" s="184" t="s">
        <v>723</v>
      </c>
      <c r="F160" s="184"/>
      <c r="G160" s="58"/>
      <c r="H160" s="58" t="s">
        <v>554</v>
      </c>
      <c r="I160" s="58" t="s">
        <v>554</v>
      </c>
      <c r="J160" s="206">
        <f>'АБ 433'!T19</f>
        <v>0.20915155799999996</v>
      </c>
      <c r="K160" s="206">
        <f>'АБ 433'!L48</f>
        <v>0</v>
      </c>
      <c r="L160" s="58"/>
      <c r="M160" s="164">
        <v>17</v>
      </c>
    </row>
    <row r="161" spans="1:13" s="164" customFormat="1" hidden="1" x14ac:dyDescent="0.25">
      <c r="A161" s="224">
        <v>153</v>
      </c>
      <c r="B161" s="225" t="s">
        <v>679</v>
      </c>
      <c r="C161" s="226">
        <v>44161</v>
      </c>
      <c r="D161" s="225" t="s">
        <v>724</v>
      </c>
      <c r="E161" s="227" t="s">
        <v>725</v>
      </c>
      <c r="F161" s="227"/>
      <c r="G161" s="224"/>
      <c r="H161" s="224" t="s">
        <v>554</v>
      </c>
      <c r="I161" s="224" t="s">
        <v>554</v>
      </c>
      <c r="J161" s="228">
        <f>'4129, АБ 958 '!T19</f>
        <v>0.25043336999999999</v>
      </c>
      <c r="K161" s="228">
        <f>'4129, АБ 958 '!L48</f>
        <v>0</v>
      </c>
      <c r="L161" s="224"/>
      <c r="M161" s="164">
        <v>18</v>
      </c>
    </row>
    <row r="162" spans="1:13" s="164" customFormat="1" ht="30.6" hidden="1" customHeight="1" x14ac:dyDescent="0.25">
      <c r="A162" s="224">
        <v>154</v>
      </c>
      <c r="B162" s="225" t="s">
        <v>679</v>
      </c>
      <c r="C162" s="226">
        <v>44161</v>
      </c>
      <c r="D162" s="225" t="s">
        <v>726</v>
      </c>
      <c r="E162" s="227" t="s">
        <v>727</v>
      </c>
      <c r="F162" s="227"/>
      <c r="G162" s="224"/>
      <c r="H162" s="224" t="s">
        <v>554</v>
      </c>
      <c r="I162" s="224" t="s">
        <v>554</v>
      </c>
      <c r="J162" s="228">
        <f>'4129, АБ 958 '!T19</f>
        <v>0.25043336999999999</v>
      </c>
      <c r="K162" s="228">
        <f>'4129, АБ 958 '!L48</f>
        <v>0</v>
      </c>
      <c r="L162" s="224"/>
      <c r="M162" s="164">
        <v>18</v>
      </c>
    </row>
    <row r="163" spans="1:13" s="164" customFormat="1" hidden="1" x14ac:dyDescent="0.25">
      <c r="A163" s="250">
        <v>155</v>
      </c>
      <c r="B163" s="251" t="s">
        <v>679</v>
      </c>
      <c r="C163" s="252">
        <v>44161</v>
      </c>
      <c r="D163" s="251" t="s">
        <v>729</v>
      </c>
      <c r="E163" s="253" t="s">
        <v>730</v>
      </c>
      <c r="F163" s="253"/>
      <c r="G163" s="250"/>
      <c r="H163" s="250" t="s">
        <v>554</v>
      </c>
      <c r="I163" s="250" t="s">
        <v>554</v>
      </c>
      <c r="J163" s="254">
        <f>'4170,4173,4174'!T19</f>
        <v>0.17819019899999999</v>
      </c>
      <c r="K163" s="254">
        <f>'4170,4173,4174'!L48</f>
        <v>0</v>
      </c>
      <c r="L163" s="250"/>
      <c r="M163" s="164">
        <v>19</v>
      </c>
    </row>
    <row r="164" spans="1:13" s="164" customFormat="1" hidden="1" x14ac:dyDescent="0.25">
      <c r="A164" s="250">
        <v>156</v>
      </c>
      <c r="B164" s="251" t="s">
        <v>679</v>
      </c>
      <c r="C164" s="252">
        <v>44161</v>
      </c>
      <c r="D164" s="251" t="s">
        <v>731</v>
      </c>
      <c r="E164" s="253" t="s">
        <v>733</v>
      </c>
      <c r="F164" s="253"/>
      <c r="G164" s="250"/>
      <c r="H164" s="250" t="s">
        <v>554</v>
      </c>
      <c r="I164" s="250" t="s">
        <v>554</v>
      </c>
      <c r="J164" s="254">
        <f>'4170,4173,4174'!T19</f>
        <v>0.17819019899999999</v>
      </c>
      <c r="K164" s="254">
        <f>'4170,4173,4174'!L48</f>
        <v>0</v>
      </c>
      <c r="L164" s="250"/>
      <c r="M164" s="164">
        <v>19</v>
      </c>
    </row>
    <row r="165" spans="1:13" s="164" customFormat="1" hidden="1" x14ac:dyDescent="0.25">
      <c r="A165" s="250">
        <v>157</v>
      </c>
      <c r="B165" s="251" t="s">
        <v>679</v>
      </c>
      <c r="C165" s="252">
        <v>44161</v>
      </c>
      <c r="D165" s="251" t="s">
        <v>732</v>
      </c>
      <c r="E165" s="253" t="s">
        <v>734</v>
      </c>
      <c r="F165" s="253"/>
      <c r="G165" s="250"/>
      <c r="H165" s="250" t="s">
        <v>554</v>
      </c>
      <c r="I165" s="250" t="s">
        <v>554</v>
      </c>
      <c r="J165" s="254">
        <f>'4170,4173,4174'!T19</f>
        <v>0.17819019899999999</v>
      </c>
      <c r="K165" s="254">
        <f>'4170,4173,4174'!L48</f>
        <v>0</v>
      </c>
      <c r="L165" s="250"/>
      <c r="M165" s="164">
        <v>19</v>
      </c>
    </row>
    <row r="166" spans="1:13" s="164" customFormat="1" hidden="1" x14ac:dyDescent="0.25">
      <c r="A166" s="58">
        <v>158</v>
      </c>
      <c r="B166" s="182" t="s">
        <v>679</v>
      </c>
      <c r="C166" s="183">
        <v>44161</v>
      </c>
      <c r="D166" s="182" t="s">
        <v>737</v>
      </c>
      <c r="E166" s="184" t="s">
        <v>738</v>
      </c>
      <c r="F166" s="184"/>
      <c r="G166" s="58"/>
      <c r="H166" s="58" t="s">
        <v>554</v>
      </c>
      <c r="I166" s="58" t="s">
        <v>554</v>
      </c>
      <c r="J166" s="206">
        <f>'4123'!T19</f>
        <v>0.13690838700000002</v>
      </c>
      <c r="K166" s="206">
        <f>'4123'!L48</f>
        <v>0</v>
      </c>
      <c r="L166" s="58"/>
      <c r="M166" s="164">
        <v>20</v>
      </c>
    </row>
    <row r="167" spans="1:13" s="164" customFormat="1" hidden="1" x14ac:dyDescent="0.25">
      <c r="A167" s="255">
        <v>159</v>
      </c>
      <c r="B167" s="256" t="s">
        <v>679</v>
      </c>
      <c r="C167" s="257">
        <v>44161</v>
      </c>
      <c r="D167" s="256" t="s">
        <v>740</v>
      </c>
      <c r="E167" s="258" t="s">
        <v>741</v>
      </c>
      <c r="F167" s="258"/>
      <c r="G167" s="255"/>
      <c r="H167" s="255" t="s">
        <v>554</v>
      </c>
      <c r="I167" s="255" t="s">
        <v>554</v>
      </c>
      <c r="J167" s="259">
        <f>('4130-1'!T19+'4130-2'!T19+'4130-3'!T19+'4130-4'!T19)/4</f>
        <v>0.19315485584999997</v>
      </c>
      <c r="K167" s="259">
        <f>('4130-1'!L48+'4130-2'!L48+'4130-3'!L48+'4130-4'!L48)/4</f>
        <v>0</v>
      </c>
      <c r="L167" s="469" t="s">
        <v>584</v>
      </c>
      <c r="M167" s="164">
        <v>21</v>
      </c>
    </row>
    <row r="168" spans="1:13" s="164" customFormat="1" hidden="1" x14ac:dyDescent="0.25">
      <c r="A168" s="255">
        <v>160</v>
      </c>
      <c r="B168" s="256" t="s">
        <v>679</v>
      </c>
      <c r="C168" s="257">
        <v>44161</v>
      </c>
      <c r="D168" s="256" t="s">
        <v>740</v>
      </c>
      <c r="E168" s="258" t="s">
        <v>741</v>
      </c>
      <c r="F168" s="258"/>
      <c r="G168" s="255"/>
      <c r="H168" s="255" t="s">
        <v>554</v>
      </c>
      <c r="I168" s="255" t="s">
        <v>554</v>
      </c>
      <c r="J168" s="259"/>
      <c r="K168" s="259"/>
      <c r="L168" s="470"/>
      <c r="M168" s="164">
        <v>22</v>
      </c>
    </row>
    <row r="169" spans="1:13" s="164" customFormat="1" hidden="1" x14ac:dyDescent="0.25">
      <c r="A169" s="255">
        <v>161</v>
      </c>
      <c r="B169" s="256" t="s">
        <v>679</v>
      </c>
      <c r="C169" s="257">
        <v>44161</v>
      </c>
      <c r="D169" s="256" t="s">
        <v>740</v>
      </c>
      <c r="E169" s="258" t="s">
        <v>741</v>
      </c>
      <c r="F169" s="258"/>
      <c r="G169" s="255"/>
      <c r="H169" s="255" t="s">
        <v>554</v>
      </c>
      <c r="I169" s="255" t="s">
        <v>554</v>
      </c>
      <c r="J169" s="259"/>
      <c r="K169" s="259"/>
      <c r="L169" s="470"/>
      <c r="M169" s="164">
        <v>23</v>
      </c>
    </row>
    <row r="170" spans="1:13" s="164" customFormat="1" hidden="1" x14ac:dyDescent="0.25">
      <c r="A170" s="255">
        <v>162</v>
      </c>
      <c r="B170" s="256" t="s">
        <v>679</v>
      </c>
      <c r="C170" s="257">
        <v>44161</v>
      </c>
      <c r="D170" s="256" t="s">
        <v>740</v>
      </c>
      <c r="E170" s="258" t="s">
        <v>741</v>
      </c>
      <c r="F170" s="258"/>
      <c r="G170" s="255"/>
      <c r="H170" s="255" t="s">
        <v>554</v>
      </c>
      <c r="I170" s="255" t="s">
        <v>554</v>
      </c>
      <c r="J170" s="259"/>
      <c r="K170" s="259"/>
      <c r="L170" s="471"/>
      <c r="M170" s="164">
        <v>24</v>
      </c>
    </row>
    <row r="171" spans="1:13" s="164" customFormat="1" hidden="1" x14ac:dyDescent="0.25">
      <c r="A171" s="58">
        <v>163</v>
      </c>
      <c r="B171" s="182" t="s">
        <v>679</v>
      </c>
      <c r="C171" s="183">
        <v>44161</v>
      </c>
      <c r="D171" s="182" t="s">
        <v>745</v>
      </c>
      <c r="E171" s="184" t="s">
        <v>746</v>
      </c>
      <c r="F171" s="184"/>
      <c r="G171" s="58"/>
      <c r="H171" s="58" t="s">
        <v>554</v>
      </c>
      <c r="I171" s="58" t="s">
        <v>554</v>
      </c>
      <c r="J171" s="206">
        <f>'4668'!T19</f>
        <v>0.24225684119999999</v>
      </c>
      <c r="K171" s="206">
        <f>'4668'!L48</f>
        <v>0</v>
      </c>
      <c r="L171" s="58"/>
      <c r="M171" s="164">
        <v>25</v>
      </c>
    </row>
    <row r="172" spans="1:13" s="164" customFormat="1" ht="14.45" hidden="1" customHeight="1" x14ac:dyDescent="0.25">
      <c r="A172" s="177">
        <v>164</v>
      </c>
      <c r="B172" s="179" t="s">
        <v>679</v>
      </c>
      <c r="C172" s="178">
        <v>44161</v>
      </c>
      <c r="D172" s="179" t="s">
        <v>748</v>
      </c>
      <c r="E172" s="180" t="s">
        <v>749</v>
      </c>
      <c r="F172" s="180"/>
      <c r="G172" s="177"/>
      <c r="H172" s="177" t="s">
        <v>554</v>
      </c>
      <c r="I172" s="177" t="s">
        <v>554</v>
      </c>
      <c r="J172" s="200">
        <f>('АБ 14-1'!T19+'АБ 14-2'!T19+'АБ 14-3'!T19)/3</f>
        <v>0.13209217559999994</v>
      </c>
      <c r="K172" s="200">
        <f>('АБ 14-1'!L48+'АБ 14-2'!L48+'АБ 14-3'!L48)/3</f>
        <v>0</v>
      </c>
      <c r="L172" s="472" t="s">
        <v>350</v>
      </c>
      <c r="M172" s="164" t="s">
        <v>750</v>
      </c>
    </row>
    <row r="173" spans="1:13" s="164" customFormat="1" hidden="1" x14ac:dyDescent="0.25">
      <c r="A173" s="177">
        <v>165</v>
      </c>
      <c r="B173" s="179" t="s">
        <v>679</v>
      </c>
      <c r="C173" s="178">
        <v>44161</v>
      </c>
      <c r="D173" s="179" t="s">
        <v>748</v>
      </c>
      <c r="E173" s="180" t="s">
        <v>749</v>
      </c>
      <c r="F173" s="180"/>
      <c r="G173" s="177"/>
      <c r="H173" s="177" t="s">
        <v>554</v>
      </c>
      <c r="I173" s="177" t="s">
        <v>554</v>
      </c>
      <c r="J173" s="200"/>
      <c r="K173" s="200"/>
      <c r="L173" s="473"/>
      <c r="M173" s="164" t="s">
        <v>750</v>
      </c>
    </row>
    <row r="174" spans="1:13" s="164" customFormat="1" hidden="1" x14ac:dyDescent="0.25">
      <c r="A174" s="177">
        <v>166</v>
      </c>
      <c r="B174" s="179" t="s">
        <v>679</v>
      </c>
      <c r="C174" s="178">
        <v>44161</v>
      </c>
      <c r="D174" s="179" t="s">
        <v>748</v>
      </c>
      <c r="E174" s="180" t="s">
        <v>749</v>
      </c>
      <c r="F174" s="180"/>
      <c r="G174" s="177"/>
      <c r="H174" s="177" t="s">
        <v>554</v>
      </c>
      <c r="I174" s="177" t="s">
        <v>554</v>
      </c>
      <c r="J174" s="200"/>
      <c r="K174" s="200"/>
      <c r="L174" s="474"/>
      <c r="M174" s="164" t="s">
        <v>750</v>
      </c>
    </row>
    <row r="175" spans="1:13" s="164" customFormat="1" hidden="1" x14ac:dyDescent="0.25">
      <c r="A175" s="224">
        <v>167</v>
      </c>
      <c r="B175" s="225" t="s">
        <v>679</v>
      </c>
      <c r="C175" s="226">
        <v>44161</v>
      </c>
      <c r="D175" s="225" t="s">
        <v>753</v>
      </c>
      <c r="E175" s="227" t="s">
        <v>754</v>
      </c>
      <c r="F175" s="227"/>
      <c r="G175" s="224"/>
      <c r="H175" s="224" t="s">
        <v>554</v>
      </c>
      <c r="I175" s="224" t="s">
        <v>554</v>
      </c>
      <c r="J175" s="228">
        <f>('4251-1'!T19+'4251-2'!T19+'4251-3'!T19)/3</f>
        <v>0.13209217559999994</v>
      </c>
      <c r="K175" s="228">
        <f>('4251-1'!L48+'4251-2'!L48+'4251-3'!L48)/3</f>
        <v>0</v>
      </c>
      <c r="L175" s="475" t="s">
        <v>350</v>
      </c>
      <c r="M175" s="164" t="s">
        <v>750</v>
      </c>
    </row>
    <row r="176" spans="1:13" s="164" customFormat="1" hidden="1" x14ac:dyDescent="0.25">
      <c r="A176" s="224">
        <v>168</v>
      </c>
      <c r="B176" s="225" t="s">
        <v>679</v>
      </c>
      <c r="C176" s="226">
        <v>44161</v>
      </c>
      <c r="D176" s="225" t="s">
        <v>753</v>
      </c>
      <c r="E176" s="227" t="s">
        <v>754</v>
      </c>
      <c r="F176" s="227"/>
      <c r="G176" s="224"/>
      <c r="H176" s="224" t="s">
        <v>554</v>
      </c>
      <c r="I176" s="224" t="s">
        <v>554</v>
      </c>
      <c r="J176" s="228"/>
      <c r="K176" s="228"/>
      <c r="L176" s="476"/>
      <c r="M176" s="164" t="s">
        <v>750</v>
      </c>
    </row>
    <row r="177" spans="1:13" s="164" customFormat="1" hidden="1" x14ac:dyDescent="0.25">
      <c r="A177" s="224">
        <v>169</v>
      </c>
      <c r="B177" s="225" t="s">
        <v>679</v>
      </c>
      <c r="C177" s="226">
        <v>44161</v>
      </c>
      <c r="D177" s="225" t="s">
        <v>753</v>
      </c>
      <c r="E177" s="227" t="s">
        <v>754</v>
      </c>
      <c r="F177" s="227"/>
      <c r="G177" s="224"/>
      <c r="H177" s="224" t="s">
        <v>554</v>
      </c>
      <c r="I177" s="224" t="s">
        <v>554</v>
      </c>
      <c r="J177" s="228"/>
      <c r="K177" s="228"/>
      <c r="L177" s="477"/>
      <c r="M177" s="164" t="s">
        <v>750</v>
      </c>
    </row>
    <row r="178" spans="1:13" s="164" customFormat="1" hidden="1" x14ac:dyDescent="0.25">
      <c r="A178" s="250">
        <v>170</v>
      </c>
      <c r="B178" s="251" t="s">
        <v>679</v>
      </c>
      <c r="C178" s="252">
        <v>44161</v>
      </c>
      <c r="D178" s="251" t="s">
        <v>755</v>
      </c>
      <c r="E178" s="253" t="s">
        <v>756</v>
      </c>
      <c r="F178" s="253"/>
      <c r="G178" s="250"/>
      <c r="H178" s="250" t="s">
        <v>554</v>
      </c>
      <c r="I178" s="250" t="s">
        <v>554</v>
      </c>
      <c r="J178" s="254">
        <f>('АБ 1575-1'!T19+'АБ 1575-2'!T19+'АБ 1575-3'!T19)/3</f>
        <v>0.13209217559999994</v>
      </c>
      <c r="K178" s="254">
        <f>('АБ 1575-1'!L48+'АБ 1575-2'!L48+'АБ 1575-3'!L48)/3</f>
        <v>0</v>
      </c>
      <c r="L178" s="478" t="s">
        <v>350</v>
      </c>
      <c r="M178" s="164" t="s">
        <v>750</v>
      </c>
    </row>
    <row r="179" spans="1:13" s="164" customFormat="1" hidden="1" x14ac:dyDescent="0.25">
      <c r="A179" s="250">
        <v>171</v>
      </c>
      <c r="B179" s="251" t="s">
        <v>679</v>
      </c>
      <c r="C179" s="252">
        <v>44161</v>
      </c>
      <c r="D179" s="251" t="s">
        <v>755</v>
      </c>
      <c r="E179" s="253" t="s">
        <v>756</v>
      </c>
      <c r="F179" s="253"/>
      <c r="G179" s="250"/>
      <c r="H179" s="250" t="s">
        <v>554</v>
      </c>
      <c r="I179" s="250" t="s">
        <v>554</v>
      </c>
      <c r="J179" s="254"/>
      <c r="K179" s="254"/>
      <c r="L179" s="479"/>
      <c r="M179" s="164" t="s">
        <v>750</v>
      </c>
    </row>
    <row r="180" spans="1:13" s="164" customFormat="1" hidden="1" x14ac:dyDescent="0.25">
      <c r="A180" s="250">
        <v>172</v>
      </c>
      <c r="B180" s="251" t="s">
        <v>679</v>
      </c>
      <c r="C180" s="252">
        <v>44161</v>
      </c>
      <c r="D180" s="251" t="s">
        <v>755</v>
      </c>
      <c r="E180" s="253" t="s">
        <v>756</v>
      </c>
      <c r="F180" s="253"/>
      <c r="G180" s="250"/>
      <c r="H180" s="250" t="s">
        <v>554</v>
      </c>
      <c r="I180" s="250" t="s">
        <v>554</v>
      </c>
      <c r="J180" s="254"/>
      <c r="K180" s="254"/>
      <c r="L180" s="480"/>
      <c r="M180" s="164" t="s">
        <v>750</v>
      </c>
    </row>
    <row r="181" spans="1:13" s="164" customFormat="1" hidden="1" x14ac:dyDescent="0.25">
      <c r="A181" s="58">
        <v>173</v>
      </c>
      <c r="B181" s="182" t="s">
        <v>679</v>
      </c>
      <c r="C181" s="183">
        <v>44161</v>
      </c>
      <c r="D181" s="182" t="s">
        <v>757</v>
      </c>
      <c r="E181" s="184" t="s">
        <v>758</v>
      </c>
      <c r="F181" s="184"/>
      <c r="G181" s="58"/>
      <c r="H181" s="58"/>
      <c r="I181" s="58"/>
      <c r="J181" s="206">
        <f>'4131'!T19</f>
        <v>0.66325149000000005</v>
      </c>
      <c r="K181" s="206">
        <f>'4131'!L48</f>
        <v>0</v>
      </c>
      <c r="L181" s="58"/>
      <c r="M181" s="164">
        <v>29</v>
      </c>
    </row>
    <row r="182" spans="1:13" s="164" customFormat="1" hidden="1" x14ac:dyDescent="0.25">
      <c r="A182" s="58">
        <v>174</v>
      </c>
      <c r="B182" s="182"/>
      <c r="C182" s="183"/>
      <c r="D182" s="182"/>
      <c r="E182" s="184"/>
      <c r="F182" s="184"/>
      <c r="G182" s="58"/>
      <c r="H182" s="58"/>
      <c r="I182" s="58"/>
      <c r="J182" s="206"/>
      <c r="K182" s="206"/>
      <c r="L182" s="58"/>
    </row>
    <row r="183" spans="1:13" s="164" customFormat="1" hidden="1" x14ac:dyDescent="0.25">
      <c r="A183" s="58">
        <v>175</v>
      </c>
      <c r="B183" s="182"/>
      <c r="C183" s="183"/>
      <c r="D183" s="182"/>
      <c r="E183" s="184"/>
      <c r="F183" s="184"/>
      <c r="G183" s="58"/>
      <c r="H183" s="58"/>
      <c r="I183" s="58"/>
      <c r="J183" s="206"/>
      <c r="K183" s="206"/>
      <c r="L183" s="58"/>
    </row>
    <row r="184" spans="1:13" s="164" customFormat="1" hidden="1" x14ac:dyDescent="0.25">
      <c r="A184" s="58">
        <v>176</v>
      </c>
      <c r="B184" s="182"/>
      <c r="C184" s="183"/>
      <c r="D184" s="182"/>
      <c r="E184" s="184"/>
      <c r="F184" s="184"/>
      <c r="G184" s="58"/>
      <c r="H184" s="58"/>
      <c r="I184" s="58"/>
      <c r="J184" s="206"/>
      <c r="K184" s="206"/>
      <c r="L184" s="58"/>
    </row>
    <row r="185" spans="1:13" hidden="1" x14ac:dyDescent="0.25">
      <c r="A185" s="58">
        <v>177</v>
      </c>
      <c r="B185" s="167"/>
      <c r="C185" s="25"/>
      <c r="D185" s="167"/>
      <c r="E185" s="169"/>
      <c r="F185" s="169"/>
      <c r="G185" s="25"/>
      <c r="H185" s="25"/>
      <c r="I185" s="25"/>
      <c r="J185" s="25"/>
      <c r="K185" s="25"/>
      <c r="L185" s="25"/>
    </row>
    <row r="186" spans="1:13" hidden="1" x14ac:dyDescent="0.25">
      <c r="A186" s="58">
        <v>178</v>
      </c>
      <c r="B186" s="167"/>
      <c r="C186" s="25"/>
      <c r="D186" s="167"/>
      <c r="E186" s="169"/>
      <c r="F186" s="169"/>
      <c r="G186" s="25"/>
      <c r="H186" s="25"/>
      <c r="I186" s="25"/>
      <c r="J186" s="25"/>
      <c r="K186" s="25"/>
      <c r="L186" s="25"/>
    </row>
    <row r="187" spans="1:13" hidden="1" x14ac:dyDescent="0.25">
      <c r="A187" s="58">
        <v>179</v>
      </c>
      <c r="B187" s="167"/>
      <c r="C187" s="25"/>
      <c r="D187" s="167"/>
      <c r="E187" s="169"/>
      <c r="F187" s="169"/>
      <c r="G187" s="25"/>
      <c r="H187" s="25"/>
      <c r="I187" s="25"/>
      <c r="J187" s="25"/>
      <c r="K187" s="25"/>
      <c r="L187" s="25"/>
    </row>
    <row r="188" spans="1:13" hidden="1" x14ac:dyDescent="0.25">
      <c r="A188" s="58">
        <v>180</v>
      </c>
      <c r="B188" s="167"/>
      <c r="C188" s="25"/>
      <c r="D188" s="167"/>
      <c r="E188" s="169"/>
      <c r="F188" s="169"/>
      <c r="G188" s="25"/>
      <c r="H188" s="25"/>
      <c r="I188" s="25"/>
      <c r="J188" s="25"/>
      <c r="K188" s="25"/>
      <c r="L188" s="25"/>
    </row>
    <row r="189" spans="1:13" hidden="1" x14ac:dyDescent="0.25">
      <c r="A189" s="58">
        <v>181</v>
      </c>
      <c r="B189" s="167"/>
      <c r="C189" s="25"/>
      <c r="D189" s="167"/>
      <c r="E189" s="169"/>
      <c r="F189" s="169"/>
      <c r="G189" s="25"/>
      <c r="H189" s="25"/>
      <c r="I189" s="25"/>
      <c r="J189" s="25"/>
      <c r="K189" s="25"/>
      <c r="L189" s="25"/>
    </row>
    <row r="190" spans="1:13" hidden="1" x14ac:dyDescent="0.25">
      <c r="A190" s="58">
        <v>182</v>
      </c>
      <c r="B190" s="167"/>
      <c r="C190" s="25"/>
      <c r="D190" s="167"/>
      <c r="E190" s="169"/>
      <c r="F190" s="169"/>
      <c r="G190" s="25"/>
      <c r="H190" s="25"/>
      <c r="I190" s="25"/>
      <c r="J190" s="25"/>
      <c r="K190" s="25"/>
      <c r="L190" s="25"/>
    </row>
    <row r="191" spans="1:13" hidden="1" x14ac:dyDescent="0.25">
      <c r="A191" s="58">
        <v>183</v>
      </c>
      <c r="B191" s="167"/>
      <c r="C191" s="25"/>
      <c r="D191" s="167"/>
      <c r="E191" s="169"/>
      <c r="F191" s="169"/>
      <c r="G191" s="25"/>
      <c r="H191" s="25"/>
      <c r="I191" s="25"/>
      <c r="J191" s="25"/>
      <c r="K191" s="25"/>
      <c r="L191" s="25"/>
    </row>
    <row r="192" spans="1:13" hidden="1" x14ac:dyDescent="0.25">
      <c r="A192" s="58">
        <v>184</v>
      </c>
      <c r="B192" s="167"/>
      <c r="C192" s="25"/>
      <c r="D192" s="167"/>
      <c r="E192" s="169"/>
      <c r="F192" s="169"/>
      <c r="G192" s="25"/>
      <c r="H192" s="25"/>
      <c r="I192" s="25"/>
      <c r="J192" s="25"/>
      <c r="K192" s="25"/>
      <c r="L192" s="25"/>
    </row>
    <row r="193" spans="1:12" hidden="1" x14ac:dyDescent="0.25">
      <c r="A193" s="58">
        <v>185</v>
      </c>
      <c r="B193" s="167"/>
      <c r="C193" s="25"/>
      <c r="D193" s="167"/>
      <c r="E193" s="169"/>
      <c r="F193" s="169"/>
      <c r="G193" s="25"/>
      <c r="H193" s="25"/>
      <c r="I193" s="25"/>
      <c r="J193" s="25"/>
      <c r="K193" s="25"/>
      <c r="L193" s="25"/>
    </row>
    <row r="194" spans="1:12" hidden="1" x14ac:dyDescent="0.25">
      <c r="A194" s="58">
        <v>186</v>
      </c>
      <c r="B194" s="167"/>
      <c r="C194" s="25"/>
      <c r="D194" s="167"/>
      <c r="E194" s="169"/>
      <c r="F194" s="169"/>
      <c r="G194" s="25"/>
      <c r="H194" s="25"/>
      <c r="I194" s="25"/>
      <c r="J194" s="25"/>
      <c r="K194" s="25"/>
      <c r="L194" s="25"/>
    </row>
    <row r="195" spans="1:12" hidden="1" x14ac:dyDescent="0.25">
      <c r="A195" s="58">
        <v>187</v>
      </c>
      <c r="B195" s="167"/>
      <c r="C195" s="25"/>
      <c r="D195" s="167"/>
      <c r="E195" s="169"/>
      <c r="F195" s="169"/>
      <c r="G195" s="25"/>
      <c r="H195" s="25"/>
      <c r="I195" s="25"/>
      <c r="J195" s="25"/>
      <c r="K195" s="25"/>
      <c r="L195" s="25"/>
    </row>
    <row r="196" spans="1:12" hidden="1" x14ac:dyDescent="0.25">
      <c r="A196" s="58">
        <v>188</v>
      </c>
      <c r="B196" s="167"/>
      <c r="C196" s="25"/>
      <c r="D196" s="167"/>
      <c r="E196" s="169"/>
      <c r="F196" s="169"/>
      <c r="G196" s="25"/>
      <c r="H196" s="25"/>
      <c r="I196" s="25"/>
      <c r="J196" s="25"/>
      <c r="K196" s="25"/>
      <c r="L196" s="25"/>
    </row>
    <row r="197" spans="1:12" hidden="1" x14ac:dyDescent="0.25">
      <c r="A197" s="58">
        <v>189</v>
      </c>
      <c r="B197" s="167"/>
      <c r="C197" s="25"/>
      <c r="D197" s="167"/>
      <c r="E197" s="169"/>
      <c r="F197" s="169"/>
      <c r="G197" s="25"/>
      <c r="H197" s="25"/>
      <c r="I197" s="25"/>
      <c r="J197" s="25"/>
      <c r="K197" s="25"/>
      <c r="L197" s="25"/>
    </row>
    <row r="198" spans="1:12" hidden="1" x14ac:dyDescent="0.25">
      <c r="A198" s="58">
        <v>190</v>
      </c>
      <c r="B198" s="167"/>
      <c r="C198" s="25"/>
      <c r="D198" s="167"/>
      <c r="E198" s="169"/>
      <c r="F198" s="169"/>
      <c r="G198" s="25"/>
      <c r="H198" s="25"/>
      <c r="I198" s="25"/>
      <c r="J198" s="25"/>
      <c r="K198" s="25"/>
      <c r="L198" s="25"/>
    </row>
    <row r="199" spans="1:12" hidden="1" x14ac:dyDescent="0.25">
      <c r="A199" s="58">
        <v>191</v>
      </c>
      <c r="B199" s="167"/>
      <c r="C199" s="25"/>
      <c r="D199" s="167"/>
      <c r="E199" s="169"/>
      <c r="F199" s="169"/>
      <c r="G199" s="25"/>
      <c r="H199" s="25"/>
      <c r="I199" s="25"/>
      <c r="J199" s="25"/>
      <c r="K199" s="25"/>
      <c r="L199" s="25"/>
    </row>
    <row r="200" spans="1:12" hidden="1" x14ac:dyDescent="0.25">
      <c r="A200" s="58">
        <v>192</v>
      </c>
      <c r="B200" s="167"/>
      <c r="C200" s="25"/>
      <c r="D200" s="167"/>
      <c r="E200" s="169"/>
      <c r="F200" s="169"/>
      <c r="G200" s="25"/>
      <c r="H200" s="25"/>
      <c r="I200" s="25"/>
      <c r="J200" s="25"/>
      <c r="K200" s="25"/>
      <c r="L200" s="25"/>
    </row>
    <row r="201" spans="1:12" hidden="1" x14ac:dyDescent="0.25">
      <c r="A201" s="58">
        <v>193</v>
      </c>
      <c r="B201" s="167"/>
      <c r="C201" s="25"/>
      <c r="D201" s="167"/>
      <c r="E201" s="169"/>
      <c r="F201" s="169"/>
      <c r="G201" s="25"/>
      <c r="H201" s="25"/>
      <c r="I201" s="25"/>
      <c r="J201" s="25"/>
      <c r="K201" s="25"/>
      <c r="L201" s="25"/>
    </row>
    <row r="202" spans="1:12" hidden="1" x14ac:dyDescent="0.25">
      <c r="A202" s="58">
        <v>194</v>
      </c>
      <c r="B202" s="167"/>
      <c r="C202" s="25"/>
      <c r="D202" s="167"/>
      <c r="E202" s="169"/>
      <c r="F202" s="169"/>
      <c r="G202" s="25"/>
      <c r="H202" s="25"/>
      <c r="I202" s="25"/>
      <c r="J202" s="25"/>
      <c r="K202" s="25"/>
      <c r="L202" s="25"/>
    </row>
    <row r="203" spans="1:12" x14ac:dyDescent="0.25">
      <c r="A203" s="25"/>
      <c r="B203" s="167"/>
      <c r="C203" s="25"/>
      <c r="D203" s="167"/>
      <c r="E203" s="169"/>
      <c r="F203" s="169"/>
      <c r="G203" s="261">
        <f>SUM(G6:G202)</f>
        <v>377531.9200000001</v>
      </c>
      <c r="H203" s="261">
        <f t="shared" ref="H203:I203" si="1">SUM(H6:H202)</f>
        <v>15656.92</v>
      </c>
      <c r="I203" s="261">
        <f t="shared" si="1"/>
        <v>126648.2</v>
      </c>
      <c r="J203" s="25"/>
      <c r="K203" s="25"/>
      <c r="L203" s="25"/>
    </row>
    <row r="204" spans="1:12" x14ac:dyDescent="0.25">
      <c r="A204" s="25"/>
      <c r="B204" s="167"/>
      <c r="C204" s="25"/>
      <c r="D204" s="167"/>
      <c r="E204" s="25"/>
      <c r="F204" s="25"/>
      <c r="G204" s="25"/>
      <c r="H204" s="25"/>
      <c r="I204" s="25"/>
      <c r="J204" s="25"/>
      <c r="K204" s="25"/>
      <c r="L204" s="25"/>
    </row>
    <row r="205" spans="1:12" x14ac:dyDescent="0.25">
      <c r="B205" s="157"/>
    </row>
    <row r="206" spans="1:12" x14ac:dyDescent="0.25">
      <c r="B206" s="157"/>
    </row>
    <row r="207" spans="1:12" x14ac:dyDescent="0.25">
      <c r="B207" s="157"/>
    </row>
    <row r="208" spans="1:12" x14ac:dyDescent="0.25">
      <c r="B208" s="157"/>
    </row>
    <row r="209" spans="2:2" x14ac:dyDescent="0.25">
      <c r="B209" s="157"/>
    </row>
    <row r="210" spans="2:2" x14ac:dyDescent="0.25">
      <c r="B210" s="157"/>
    </row>
    <row r="211" spans="2:2" x14ac:dyDescent="0.25">
      <c r="B211" s="157"/>
    </row>
    <row r="212" spans="2:2" x14ac:dyDescent="0.25">
      <c r="B212" s="157"/>
    </row>
    <row r="213" spans="2:2" x14ac:dyDescent="0.25">
      <c r="B213" s="157"/>
    </row>
    <row r="214" spans="2:2" x14ac:dyDescent="0.25">
      <c r="B214" s="157"/>
    </row>
    <row r="215" spans="2:2" x14ac:dyDescent="0.25">
      <c r="B215" s="157"/>
    </row>
    <row r="216" spans="2:2" x14ac:dyDescent="0.25">
      <c r="B216" s="157"/>
    </row>
    <row r="217" spans="2:2" x14ac:dyDescent="0.25">
      <c r="B217" s="157"/>
    </row>
    <row r="218" spans="2:2" x14ac:dyDescent="0.25">
      <c r="B218" s="157"/>
    </row>
    <row r="219" spans="2:2" x14ac:dyDescent="0.25">
      <c r="B219" s="157"/>
    </row>
    <row r="220" spans="2:2" x14ac:dyDescent="0.25">
      <c r="B220" s="157"/>
    </row>
    <row r="221" spans="2:2" x14ac:dyDescent="0.25">
      <c r="B221" s="157"/>
    </row>
    <row r="222" spans="2:2" x14ac:dyDescent="0.25">
      <c r="B222" s="157"/>
    </row>
    <row r="223" spans="2:2" x14ac:dyDescent="0.25">
      <c r="B223" s="157"/>
    </row>
    <row r="224" spans="2:2" x14ac:dyDescent="0.25">
      <c r="B224" s="157"/>
    </row>
    <row r="225" spans="2:2" x14ac:dyDescent="0.25">
      <c r="B225" s="157"/>
    </row>
    <row r="226" spans="2:2" x14ac:dyDescent="0.25">
      <c r="B226" s="157"/>
    </row>
    <row r="227" spans="2:2" x14ac:dyDescent="0.25">
      <c r="B227" s="157"/>
    </row>
    <row r="228" spans="2:2" x14ac:dyDescent="0.25">
      <c r="B228" s="157"/>
    </row>
    <row r="229" spans="2:2" x14ac:dyDescent="0.25">
      <c r="B229" s="157"/>
    </row>
    <row r="230" spans="2:2" x14ac:dyDescent="0.25">
      <c r="B230" s="157"/>
    </row>
    <row r="231" spans="2:2" x14ac:dyDescent="0.25">
      <c r="B231" s="157"/>
    </row>
    <row r="232" spans="2:2" x14ac:dyDescent="0.25">
      <c r="B232" s="157"/>
    </row>
    <row r="233" spans="2:2" x14ac:dyDescent="0.25">
      <c r="B233" s="157"/>
    </row>
    <row r="234" spans="2:2" x14ac:dyDescent="0.25">
      <c r="B234" s="157"/>
    </row>
    <row r="235" spans="2:2" x14ac:dyDescent="0.25">
      <c r="B235" s="157"/>
    </row>
    <row r="236" spans="2:2" x14ac:dyDescent="0.25">
      <c r="B236" s="157"/>
    </row>
    <row r="237" spans="2:2" x14ac:dyDescent="0.25">
      <c r="B237" s="157"/>
    </row>
    <row r="238" spans="2:2" x14ac:dyDescent="0.25">
      <c r="B238" s="157"/>
    </row>
    <row r="239" spans="2:2" x14ac:dyDescent="0.25">
      <c r="B239" s="157"/>
    </row>
    <row r="240" spans="2:2" x14ac:dyDescent="0.25">
      <c r="B240" s="157"/>
    </row>
    <row r="241" spans="2:2" ht="43.5" customHeight="1" x14ac:dyDescent="0.25">
      <c r="B241" s="157"/>
    </row>
    <row r="242" spans="2:2" ht="44.25" customHeight="1" x14ac:dyDescent="0.25">
      <c r="B242" s="157"/>
    </row>
    <row r="243" spans="2:2" ht="45" customHeight="1" x14ac:dyDescent="0.25">
      <c r="B243" s="157"/>
    </row>
    <row r="244" spans="2:2" ht="49.5" customHeight="1" x14ac:dyDescent="0.25">
      <c r="B244" s="157"/>
    </row>
    <row r="245" spans="2:2" ht="44.25" customHeight="1" x14ac:dyDescent="0.25">
      <c r="B245" s="157"/>
    </row>
    <row r="246" spans="2:2" ht="48" customHeight="1" x14ac:dyDescent="0.25">
      <c r="B246" s="157"/>
    </row>
    <row r="247" spans="2:2" ht="37.5" customHeight="1" x14ac:dyDescent="0.25">
      <c r="B247" s="157"/>
    </row>
    <row r="248" spans="2:2" ht="34.5" customHeight="1" x14ac:dyDescent="0.25">
      <c r="B248" s="157"/>
    </row>
    <row r="249" spans="2:2" ht="56.25" customHeight="1" x14ac:dyDescent="0.25">
      <c r="B249" s="157"/>
    </row>
    <row r="250" spans="2:2" ht="41.25" customHeight="1" x14ac:dyDescent="0.25">
      <c r="B250" s="157"/>
    </row>
    <row r="251" spans="2:2" ht="46.5" customHeight="1" x14ac:dyDescent="0.25">
      <c r="B251" s="157"/>
    </row>
    <row r="252" spans="2:2" ht="38.25" customHeight="1" x14ac:dyDescent="0.25">
      <c r="B252" s="157"/>
    </row>
    <row r="253" spans="2:2" ht="37.5" customHeight="1" x14ac:dyDescent="0.25">
      <c r="B253" s="157"/>
    </row>
    <row r="254" spans="2:2" ht="43.5" customHeight="1" x14ac:dyDescent="0.25">
      <c r="B254" s="157"/>
    </row>
    <row r="255" spans="2:2" ht="44.25" customHeight="1" x14ac:dyDescent="0.25">
      <c r="B255" s="157"/>
    </row>
    <row r="256" spans="2:2" ht="42.75" customHeight="1" x14ac:dyDescent="0.25">
      <c r="B256" s="157"/>
    </row>
    <row r="257" spans="2:2" ht="42.75" customHeight="1" x14ac:dyDescent="0.25">
      <c r="B257" s="157"/>
    </row>
    <row r="258" spans="2:2" ht="40.5" customHeight="1" x14ac:dyDescent="0.25">
      <c r="B258" s="157"/>
    </row>
    <row r="259" spans="2:2" ht="39.75" customHeight="1" x14ac:dyDescent="0.25">
      <c r="B259" s="157"/>
    </row>
    <row r="260" spans="2:2" ht="39.75" customHeight="1" x14ac:dyDescent="0.25">
      <c r="B260" s="157"/>
    </row>
    <row r="261" spans="2:2" ht="31.5" customHeight="1" x14ac:dyDescent="0.25">
      <c r="B261" s="157"/>
    </row>
    <row r="262" spans="2:2" ht="36" customHeight="1" x14ac:dyDescent="0.25">
      <c r="B262" s="157"/>
    </row>
    <row r="263" spans="2:2" ht="29.25" customHeight="1" x14ac:dyDescent="0.25">
      <c r="B263" s="157"/>
    </row>
    <row r="264" spans="2:2" ht="32.25" customHeight="1" x14ac:dyDescent="0.25">
      <c r="B264" s="157"/>
    </row>
    <row r="265" spans="2:2" ht="30" customHeight="1" x14ac:dyDescent="0.25">
      <c r="B265" s="157"/>
    </row>
    <row r="266" spans="2:2" ht="27.75" customHeight="1" x14ac:dyDescent="0.25">
      <c r="B266" s="157"/>
    </row>
    <row r="267" spans="2:2" ht="38.25" customHeight="1" x14ac:dyDescent="0.25">
      <c r="B267" s="157"/>
    </row>
    <row r="268" spans="2:2" ht="51.75" customHeight="1" x14ac:dyDescent="0.25">
      <c r="B268" s="157"/>
    </row>
    <row r="269" spans="2:2" ht="51.75" customHeight="1" x14ac:dyDescent="0.25">
      <c r="B269" s="157"/>
    </row>
    <row r="270" spans="2:2" ht="45" customHeight="1" x14ac:dyDescent="0.25">
      <c r="B270" s="157"/>
    </row>
    <row r="271" spans="2:2" ht="51.75" customHeight="1" x14ac:dyDescent="0.25">
      <c r="B271" s="157"/>
    </row>
    <row r="272" spans="2:2" ht="42.75" customHeight="1" x14ac:dyDescent="0.25">
      <c r="B272" s="157"/>
    </row>
    <row r="273" spans="2:2" ht="36" customHeight="1" x14ac:dyDescent="0.25">
      <c r="B273" s="157"/>
    </row>
    <row r="274" spans="2:2" ht="33.75" customHeight="1" x14ac:dyDescent="0.25">
      <c r="B274" s="157"/>
    </row>
    <row r="275" spans="2:2" ht="42" customHeight="1" x14ac:dyDescent="0.25">
      <c r="B275" s="157"/>
    </row>
    <row r="276" spans="2:2" ht="44.25" customHeight="1" x14ac:dyDescent="0.25">
      <c r="B276" s="157"/>
    </row>
    <row r="277" spans="2:2" ht="43.5" customHeight="1" x14ac:dyDescent="0.25">
      <c r="B277" s="157"/>
    </row>
    <row r="278" spans="2:2" ht="41.25" customHeight="1" x14ac:dyDescent="0.25">
      <c r="B278" s="157"/>
    </row>
    <row r="279" spans="2:2" ht="47.25" customHeight="1" x14ac:dyDescent="0.25">
      <c r="B279" s="157"/>
    </row>
    <row r="280" spans="2:2" ht="44.25" customHeight="1" x14ac:dyDescent="0.25">
      <c r="B280" s="157"/>
    </row>
    <row r="281" spans="2:2" ht="41.25" customHeight="1" x14ac:dyDescent="0.25">
      <c r="B281" s="157"/>
    </row>
    <row r="282" spans="2:2" ht="37.5" customHeight="1" x14ac:dyDescent="0.25">
      <c r="B282" s="157"/>
    </row>
    <row r="283" spans="2:2" ht="39.75" customHeight="1" x14ac:dyDescent="0.25">
      <c r="B283" s="157"/>
    </row>
    <row r="284" spans="2:2" ht="39.75" customHeight="1" x14ac:dyDescent="0.25">
      <c r="B284" s="157"/>
    </row>
    <row r="285" spans="2:2" ht="30.75" customHeight="1" x14ac:dyDescent="0.25">
      <c r="B285" s="157"/>
    </row>
    <row r="286" spans="2:2" ht="32.25" customHeight="1" x14ac:dyDescent="0.25"/>
    <row r="287" spans="2:2" ht="32.25" customHeight="1" x14ac:dyDescent="0.25"/>
  </sheetData>
  <autoFilter ref="A5:AC202">
    <filterColumn colId="9">
      <customFilters>
        <customFilter operator="greaterThanOrEqual" val="2"/>
      </customFilters>
    </filterColumn>
  </autoFilter>
  <mergeCells count="13">
    <mergeCell ref="L86:L88"/>
    <mergeCell ref="L112:L113"/>
    <mergeCell ref="L13:L16"/>
    <mergeCell ref="L47:L50"/>
    <mergeCell ref="L55:L59"/>
    <mergeCell ref="L60:L61"/>
    <mergeCell ref="L23:L27"/>
    <mergeCell ref="L167:L170"/>
    <mergeCell ref="L172:L174"/>
    <mergeCell ref="L175:L177"/>
    <mergeCell ref="L178:L180"/>
    <mergeCell ref="L141:L144"/>
    <mergeCell ref="L145:L146"/>
  </mergeCells>
  <pageMargins left="0.70866141732283472" right="0.70866141732283472" top="0.74803149606299213" bottom="0.74803149606299213" header="0.31496062992125984" footer="0.31496062992125984"/>
  <pageSetup paperSize="9" scale="74" fitToHeight="6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231</v>
      </c>
      <c r="R2" t="s">
        <v>242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243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31</v>
      </c>
      <c r="G8" s="135" t="s">
        <v>167</v>
      </c>
      <c r="H8" s="136">
        <v>3.7999999999999999E-2</v>
      </c>
      <c r="I8" s="133">
        <f>F8*H8</f>
        <v>1.1779999999999999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5.6</v>
      </c>
      <c r="G9" s="135">
        <v>1.43</v>
      </c>
      <c r="H9" s="135"/>
      <c r="I9" s="133">
        <f>F9*G9</f>
        <v>8.0079999999999991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2.27</v>
      </c>
      <c r="G10" s="133" t="s">
        <v>167</v>
      </c>
      <c r="H10" s="133"/>
      <c r="I10" s="133">
        <f>F10</f>
        <v>2.27</v>
      </c>
      <c r="J10" s="25">
        <f t="shared" si="0"/>
        <v>1.06</v>
      </c>
      <c r="K10" s="150">
        <v>1</v>
      </c>
      <c r="L10" s="26">
        <f t="shared" si="1"/>
        <v>1.06E-6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0.92630747880000008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52.4</v>
      </c>
      <c r="G11" s="133" t="s">
        <v>167</v>
      </c>
      <c r="H11" s="133"/>
      <c r="I11" s="133">
        <f t="shared" ref="I11:I18" si="3">F11</f>
        <v>52.4</v>
      </c>
      <c r="J11" s="25">
        <f t="shared" si="0"/>
        <v>31.08</v>
      </c>
      <c r="K11" s="150">
        <v>1</v>
      </c>
      <c r="L11" s="26">
        <f t="shared" si="1"/>
        <v>3.1080000000000001E-5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1.1076912000000001E-2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62.6</v>
      </c>
      <c r="G12" s="133" t="s">
        <v>167</v>
      </c>
      <c r="H12" s="133"/>
      <c r="I12" s="133">
        <f t="shared" si="3"/>
        <v>62.6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1.25</v>
      </c>
      <c r="G13" s="133" t="s">
        <v>167</v>
      </c>
      <c r="H13" s="133"/>
      <c r="I13" s="133">
        <f t="shared" si="3"/>
        <v>1.25</v>
      </c>
      <c r="J13" s="25">
        <f t="shared" si="0"/>
        <v>0.51</v>
      </c>
      <c r="K13" s="150">
        <v>1</v>
      </c>
      <c r="L13" s="26">
        <f t="shared" si="1"/>
        <v>5.0999999999999999E-7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0.18027353520000003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0.13</v>
      </c>
      <c r="G14" s="133" t="s">
        <v>167</v>
      </c>
      <c r="H14" s="133"/>
      <c r="I14" s="133">
        <f t="shared" si="3"/>
        <v>0.13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16.5</v>
      </c>
      <c r="G15" s="133" t="s">
        <v>167</v>
      </c>
      <c r="H15" s="133"/>
      <c r="I15" s="133">
        <f t="shared" si="3"/>
        <v>16.5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0.11</v>
      </c>
      <c r="G17" s="133" t="s">
        <v>167</v>
      </c>
      <c r="H17" s="133"/>
      <c r="I17" s="133">
        <f t="shared" si="3"/>
        <v>0.11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277</v>
      </c>
      <c r="G18" s="10"/>
      <c r="H18" s="10"/>
      <c r="I18" s="133">
        <f t="shared" si="3"/>
        <v>277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1.1176579260000001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кк-4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31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52.2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2.27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52.4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62.6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1.25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6.83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0.13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401" priority="2" operator="greaterThan">
      <formula>0</formula>
    </cfRule>
  </conditionalFormatting>
  <conditionalFormatting sqref="J4 J19">
    <cfRule type="cellIs" dxfId="400" priority="3" operator="greaterThan">
      <formula>0</formula>
    </cfRule>
  </conditionalFormatting>
  <conditionalFormatting sqref="J8:J18">
    <cfRule type="cellIs" dxfId="399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topLeftCell="A25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244</v>
      </c>
      <c r="R2" t="s">
        <v>245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30</v>
      </c>
      <c r="G8" s="135" t="s">
        <v>167</v>
      </c>
      <c r="H8" s="136">
        <v>3.7999999999999999E-2</v>
      </c>
      <c r="I8" s="133">
        <f>F8*H8</f>
        <v>1.1399999999999999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5.3</v>
      </c>
      <c r="G9" s="135">
        <v>1.43</v>
      </c>
      <c r="H9" s="135"/>
      <c r="I9" s="133">
        <f>F9*G9</f>
        <v>7.5789999999999997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2.31</v>
      </c>
      <c r="G10" s="133" t="s">
        <v>167</v>
      </c>
      <c r="H10" s="133"/>
      <c r="I10" s="133">
        <f>F10</f>
        <v>2.31</v>
      </c>
      <c r="J10" s="25">
        <f t="shared" si="0"/>
        <v>1.1000000000000001</v>
      </c>
      <c r="K10" s="150">
        <v>1</v>
      </c>
      <c r="L10" s="26">
        <f t="shared" si="1"/>
        <v>1.1000000000000001E-6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0.96126247800000031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51.6</v>
      </c>
      <c r="G11" s="133" t="s">
        <v>167</v>
      </c>
      <c r="H11" s="133"/>
      <c r="I11" s="133">
        <f t="shared" ref="I11:I18" si="3">F11</f>
        <v>51.6</v>
      </c>
      <c r="J11" s="25">
        <f t="shared" si="0"/>
        <v>30.28</v>
      </c>
      <c r="K11" s="150">
        <v>1</v>
      </c>
      <c r="L11" s="26">
        <f t="shared" si="1"/>
        <v>3.0280000000000001E-5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1.0791792000000001E-2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62.7</v>
      </c>
      <c r="G12" s="133" t="s">
        <v>167</v>
      </c>
      <c r="H12" s="133"/>
      <c r="I12" s="133">
        <f t="shared" si="3"/>
        <v>62.7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1.22</v>
      </c>
      <c r="G13" s="133" t="s">
        <v>167</v>
      </c>
      <c r="H13" s="133"/>
      <c r="I13" s="133">
        <f t="shared" si="3"/>
        <v>1.22</v>
      </c>
      <c r="J13" s="25">
        <f t="shared" si="0"/>
        <v>0.48</v>
      </c>
      <c r="K13" s="150">
        <v>1</v>
      </c>
      <c r="L13" s="26">
        <f t="shared" si="1"/>
        <v>4.7999999999999996E-7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0.16966920960000004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</v>
      </c>
      <c r="G14" s="133" t="s">
        <v>167</v>
      </c>
      <c r="H14" s="133"/>
      <c r="I14" s="133">
        <f t="shared" si="3"/>
        <v>0.1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16.100000000000001</v>
      </c>
      <c r="G15" s="133" t="s">
        <v>167</v>
      </c>
      <c r="H15" s="133"/>
      <c r="I15" s="133">
        <f t="shared" si="3"/>
        <v>16.100000000000001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0.13</v>
      </c>
      <c r="G17" s="133" t="s">
        <v>167</v>
      </c>
      <c r="H17" s="133"/>
      <c r="I17" s="133">
        <f t="shared" si="3"/>
        <v>0.13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285</v>
      </c>
      <c r="G18" s="10"/>
      <c r="H18" s="10"/>
      <c r="I18" s="133">
        <f t="shared" si="3"/>
        <v>285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1.1417234796000004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5.3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2.31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51.6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62.7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1.22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6.86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7.5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J8:J18">
    <cfRule type="cellIs" dxfId="398" priority="1" operator="greaterThan">
      <formula>0</formula>
    </cfRule>
  </conditionalFormatting>
  <conditionalFormatting sqref="G45:G48 G27 G29:G41">
    <cfRule type="cellIs" dxfId="397" priority="2" operator="greaterThan">
      <formula>0</formula>
    </cfRule>
  </conditionalFormatting>
  <conditionalFormatting sqref="J4 J19">
    <cfRule type="cellIs" dxfId="396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topLeftCell="A28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244</v>
      </c>
      <c r="R2" t="s">
        <v>263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32</v>
      </c>
      <c r="G8" s="135" t="s">
        <v>167</v>
      </c>
      <c r="H8" s="136">
        <v>3.7999999999999999E-2</v>
      </c>
      <c r="I8" s="133">
        <f>F8*H8</f>
        <v>1.216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</v>
      </c>
      <c r="G9" s="135">
        <v>1.43</v>
      </c>
      <c r="H9" s="135"/>
      <c r="I9" s="133">
        <f>F9*G9</f>
        <v>8.58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</v>
      </c>
      <c r="G10" s="133" t="s">
        <v>167</v>
      </c>
      <c r="H10" s="133"/>
      <c r="I10" s="133">
        <f>F10</f>
        <v>2</v>
      </c>
      <c r="J10" s="25">
        <f t="shared" si="0"/>
        <v>0.79</v>
      </c>
      <c r="K10" s="150">
        <v>1</v>
      </c>
      <c r="L10" s="26">
        <f t="shared" si="1"/>
        <v>7.9000000000000006E-7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0.69036123420000017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52.3</v>
      </c>
      <c r="G11" s="133" t="s">
        <v>167</v>
      </c>
      <c r="H11" s="133"/>
      <c r="I11" s="133">
        <f t="shared" ref="I11:I18" si="3">F11</f>
        <v>52.3</v>
      </c>
      <c r="J11" s="25">
        <f t="shared" si="0"/>
        <v>30.979999999999997</v>
      </c>
      <c r="K11" s="150">
        <v>1</v>
      </c>
      <c r="L11" s="26">
        <f t="shared" si="1"/>
        <v>3.0979999999999998E-5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1.1041272E-2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61</v>
      </c>
      <c r="G12" s="133" t="s">
        <v>167</v>
      </c>
      <c r="H12" s="133"/>
      <c r="I12" s="133">
        <f t="shared" si="3"/>
        <v>61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1.23</v>
      </c>
      <c r="G13" s="133" t="s">
        <v>167</v>
      </c>
      <c r="H13" s="133"/>
      <c r="I13" s="133">
        <f t="shared" si="3"/>
        <v>1.23</v>
      </c>
      <c r="J13" s="25">
        <f t="shared" si="0"/>
        <v>0.49</v>
      </c>
      <c r="K13" s="150">
        <v>1</v>
      </c>
      <c r="L13" s="26">
        <f t="shared" si="1"/>
        <v>4.8999999999999997E-7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0.17320398480000002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0.13</v>
      </c>
      <c r="G14" s="133" t="s">
        <v>167</v>
      </c>
      <c r="H14" s="133"/>
      <c r="I14" s="133">
        <f t="shared" si="3"/>
        <v>0.13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15.5</v>
      </c>
      <c r="G15" s="133" t="s">
        <v>167</v>
      </c>
      <c r="H15" s="133"/>
      <c r="I15" s="133">
        <f t="shared" si="3"/>
        <v>15.5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0.14000000000000001</v>
      </c>
      <c r="G17" s="133" t="s">
        <v>167</v>
      </c>
      <c r="H17" s="133"/>
      <c r="I17" s="133">
        <f t="shared" si="3"/>
        <v>0.14000000000000001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287</v>
      </c>
      <c r="G18" s="10"/>
      <c r="H18" s="10"/>
      <c r="I18" s="133">
        <f t="shared" si="3"/>
        <v>287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0.87460649100000021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32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51.8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52.3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61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1.23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11.4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0.13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395" priority="2" operator="greaterThan">
      <formula>0</formula>
    </cfRule>
  </conditionalFormatting>
  <conditionalFormatting sqref="J4 J19">
    <cfRule type="cellIs" dxfId="394" priority="3" operator="greaterThan">
      <formula>0</formula>
    </cfRule>
  </conditionalFormatting>
  <conditionalFormatting sqref="J8:J18">
    <cfRule type="cellIs" dxfId="393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topLeftCell="A16" workbookViewId="0">
      <selection activeCell="K21" sqref="K21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244</v>
      </c>
      <c r="R2" t="s">
        <v>264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32</v>
      </c>
      <c r="G8" s="135" t="s">
        <v>167</v>
      </c>
      <c r="H8" s="136">
        <v>3.7999999999999999E-2</v>
      </c>
      <c r="I8" s="133">
        <f>F8*H8</f>
        <v>1.216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5.7</v>
      </c>
      <c r="G9" s="135">
        <v>1.43</v>
      </c>
      <c r="H9" s="135"/>
      <c r="I9" s="133">
        <f>F9*G9</f>
        <v>8.1509999999999998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2.21</v>
      </c>
      <c r="G10" s="133" t="s">
        <v>167</v>
      </c>
      <c r="H10" s="133"/>
      <c r="I10" s="133">
        <f>F10</f>
        <v>2.21</v>
      </c>
      <c r="J10" s="25">
        <f t="shared" si="0"/>
        <v>1</v>
      </c>
      <c r="K10" s="150">
        <v>1</v>
      </c>
      <c r="L10" s="26">
        <f t="shared" si="1"/>
        <v>9.9999999999999995E-7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0.87387498000000008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52</v>
      </c>
      <c r="G11" s="133" t="s">
        <v>167</v>
      </c>
      <c r="H11" s="133"/>
      <c r="I11" s="133">
        <f t="shared" ref="I11:I18" si="3">F11</f>
        <v>52</v>
      </c>
      <c r="J11" s="25">
        <f t="shared" si="0"/>
        <v>30.68</v>
      </c>
      <c r="K11" s="150">
        <v>1</v>
      </c>
      <c r="L11" s="26">
        <f t="shared" si="1"/>
        <v>3.0679999999999998E-5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1.0934352E-2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61.4</v>
      </c>
      <c r="G12" s="133" t="s">
        <v>167</v>
      </c>
      <c r="H12" s="133"/>
      <c r="I12" s="133">
        <f t="shared" si="3"/>
        <v>61.4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1.27</v>
      </c>
      <c r="G13" s="133" t="s">
        <v>167</v>
      </c>
      <c r="H13" s="133"/>
      <c r="I13" s="133">
        <f t="shared" si="3"/>
        <v>1.27</v>
      </c>
      <c r="J13" s="25">
        <f t="shared" si="0"/>
        <v>0.53</v>
      </c>
      <c r="K13" s="150">
        <v>1</v>
      </c>
      <c r="L13" s="26">
        <f t="shared" si="1"/>
        <v>5.3000000000000001E-7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0.18734308560000004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0.11</v>
      </c>
      <c r="G14" s="133" t="s">
        <v>167</v>
      </c>
      <c r="H14" s="133"/>
      <c r="I14" s="133">
        <f t="shared" si="3"/>
        <v>0.11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16.7</v>
      </c>
      <c r="G15" s="133" t="s">
        <v>167</v>
      </c>
      <c r="H15" s="133"/>
      <c r="I15" s="133">
        <f t="shared" si="3"/>
        <v>16.7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0.14000000000000001</v>
      </c>
      <c r="G17" s="133" t="s">
        <v>167</v>
      </c>
      <c r="H17" s="133"/>
      <c r="I17" s="133">
        <f t="shared" si="3"/>
        <v>0.14000000000000001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284</v>
      </c>
      <c r="G18" s="10"/>
      <c r="H18" s="10"/>
      <c r="I18" s="133">
        <f t="shared" si="3"/>
        <v>284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1.0721524176000001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32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5.7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51.3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2.21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52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61.4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6.81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0.11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J8:J18">
    <cfRule type="cellIs" dxfId="392" priority="1" operator="greaterThan">
      <formula>0</formula>
    </cfRule>
  </conditionalFormatting>
  <conditionalFormatting sqref="G45:G48 G27 G29:G41">
    <cfRule type="cellIs" dxfId="391" priority="2" operator="greaterThan">
      <formula>0</formula>
    </cfRule>
  </conditionalFormatting>
  <conditionalFormatting sqref="J4 J19">
    <cfRule type="cellIs" dxfId="390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workbookViewId="0">
      <selection activeCell="O22" sqref="O22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244</v>
      </c>
      <c r="R2" t="s">
        <v>266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36</v>
      </c>
      <c r="G8" s="135" t="s">
        <v>167</v>
      </c>
      <c r="H8" s="136">
        <v>3.7999999999999999E-2</v>
      </c>
      <c r="I8" s="133">
        <f>F8*H8</f>
        <v>1.3679999999999999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61</v>
      </c>
      <c r="G9" s="135">
        <v>1.43</v>
      </c>
      <c r="H9" s="135"/>
      <c r="I9" s="133">
        <f>F9*G9</f>
        <v>87.22999999999999</v>
      </c>
      <c r="J9" s="25">
        <f t="shared" ref="J9:J18" si="0">IF((I9-E9)&lt;0,0,(I9-E9))</f>
        <v>47.379999999999988</v>
      </c>
      <c r="K9" s="150">
        <v>1</v>
      </c>
      <c r="L9" s="26">
        <f t="shared" ref="L9:L18" si="1">J9*K9/1000000</f>
        <v>4.737999999999999E-5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0.68389239599999985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1.1000000000000001</v>
      </c>
      <c r="G10" s="133" t="s">
        <v>167</v>
      </c>
      <c r="H10" s="133"/>
      <c r="I10" s="133">
        <f>F10</f>
        <v>1.1000000000000001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36.6</v>
      </c>
      <c r="G11" s="133" t="s">
        <v>167</v>
      </c>
      <c r="H11" s="133"/>
      <c r="I11" s="133">
        <f t="shared" ref="I11:I18" si="3">F11</f>
        <v>36.6</v>
      </c>
      <c r="J11" s="25">
        <f t="shared" si="0"/>
        <v>15.280000000000001</v>
      </c>
      <c r="K11" s="150">
        <v>1</v>
      </c>
      <c r="L11" s="26">
        <f t="shared" si="1"/>
        <v>1.5280000000000003E-5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5.4457920000000022E-3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34</v>
      </c>
      <c r="G12" s="133" t="s">
        <v>167</v>
      </c>
      <c r="H12" s="133"/>
      <c r="I12" s="133">
        <f t="shared" si="3"/>
        <v>34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0.8</v>
      </c>
      <c r="G13" s="133" t="s">
        <v>167</v>
      </c>
      <c r="H13" s="133"/>
      <c r="I13" s="133">
        <f t="shared" si="3"/>
        <v>0.8</v>
      </c>
      <c r="J13" s="25">
        <f t="shared" si="0"/>
        <v>6.0000000000000053E-2</v>
      </c>
      <c r="K13" s="150">
        <v>1</v>
      </c>
      <c r="L13" s="26">
        <f t="shared" si="1"/>
        <v>6.0000000000000048E-8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2.1208651200000019E-2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1.4</v>
      </c>
      <c r="G14" s="133" t="s">
        <v>167</v>
      </c>
      <c r="H14" s="133"/>
      <c r="I14" s="133">
        <f t="shared" si="3"/>
        <v>1.4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14.4</v>
      </c>
      <c r="G15" s="133" t="s">
        <v>167</v>
      </c>
      <c r="H15" s="133"/>
      <c r="I15" s="133">
        <f t="shared" si="3"/>
        <v>14.4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9.1999999999999993</v>
      </c>
      <c r="G17" s="133" t="s">
        <v>167</v>
      </c>
      <c r="H17" s="133"/>
      <c r="I17" s="133">
        <f t="shared" si="3"/>
        <v>9.1999999999999993</v>
      </c>
      <c r="J17" s="25">
        <f t="shared" si="0"/>
        <v>7.7199999999999989</v>
      </c>
      <c r="K17" s="150">
        <v>1</v>
      </c>
      <c r="L17" s="26">
        <f t="shared" si="1"/>
        <v>7.7199999999999989E-6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1.6872092424000003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285</v>
      </c>
      <c r="G18" s="10"/>
      <c r="H18" s="10"/>
      <c r="I18" s="133">
        <f t="shared" si="3"/>
        <v>285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2.3977560815999999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36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61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98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1.1000000000000001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36.6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34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0.8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7.3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6.9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1.4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J8:J18">
    <cfRule type="cellIs" dxfId="389" priority="1" operator="greaterThan">
      <formula>0</formula>
    </cfRule>
  </conditionalFormatting>
  <conditionalFormatting sqref="G45:G48 G27 G29:G41">
    <cfRule type="cellIs" dxfId="388" priority="2" operator="greaterThan">
      <formula>0</formula>
    </cfRule>
  </conditionalFormatting>
  <conditionalFormatting sqref="J4 J19">
    <cfRule type="cellIs" dxfId="387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23"/>
  <sheetViews>
    <sheetView tabSelected="1" zoomScaleNormal="100" workbookViewId="0"/>
  </sheetViews>
  <sheetFormatPr defaultColWidth="9.140625" defaultRowHeight="15" x14ac:dyDescent="0.25"/>
  <cols>
    <col min="1" max="1" width="7.7109375" style="262" customWidth="1"/>
    <col min="2" max="2" width="27.140625" style="262" customWidth="1"/>
    <col min="3" max="3" width="9.140625" style="262"/>
    <col min="4" max="4" width="18.140625" style="262" customWidth="1"/>
    <col min="5" max="5" width="30.140625" style="262" customWidth="1"/>
    <col min="6" max="6" width="20.28515625" style="262" customWidth="1"/>
    <col min="7" max="7" width="13" style="262" customWidth="1"/>
    <col min="8" max="8" width="19.28515625" style="262" customWidth="1"/>
    <col min="9" max="10" width="16.42578125" style="262" customWidth="1"/>
    <col min="11" max="11" width="18.28515625" style="262" customWidth="1"/>
    <col min="12" max="12" width="13" style="262" customWidth="1"/>
    <col min="13" max="13" width="18" style="262" customWidth="1"/>
    <col min="14" max="14" width="11.85546875" style="262" customWidth="1"/>
    <col min="15" max="15" width="20.140625" style="262" customWidth="1"/>
    <col min="16" max="16" width="30.5703125" style="262" customWidth="1"/>
    <col min="17" max="16384" width="9.140625" style="262"/>
  </cols>
  <sheetData>
    <row r="1" spans="1:21" ht="20.25" x14ac:dyDescent="0.3">
      <c r="A1" s="394"/>
      <c r="B1" s="395" t="s">
        <v>800</v>
      </c>
      <c r="C1" s="422" t="s">
        <v>801</v>
      </c>
      <c r="D1" s="422"/>
      <c r="E1" s="422"/>
      <c r="F1" s="422"/>
    </row>
    <row r="2" spans="1:21" ht="20.25" x14ac:dyDescent="0.3">
      <c r="A2" s="377" t="s">
        <v>767</v>
      </c>
      <c r="B2" s="377"/>
      <c r="C2" s="377"/>
      <c r="D2" s="378"/>
      <c r="E2" s="377"/>
      <c r="F2" s="377"/>
      <c r="G2" s="377"/>
      <c r="H2" s="379"/>
      <c r="I2" s="380"/>
      <c r="J2" s="380"/>
      <c r="K2" s="377"/>
      <c r="L2" s="345"/>
      <c r="M2" s="345"/>
      <c r="N2" s="345"/>
      <c r="O2" s="345"/>
      <c r="P2" s="345"/>
    </row>
    <row r="3" spans="1:21" ht="32.25" customHeight="1" x14ac:dyDescent="0.25">
      <c r="A3" s="424" t="s">
        <v>783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345"/>
      <c r="M3" s="345"/>
      <c r="N3" s="345"/>
      <c r="O3" s="345"/>
      <c r="P3" s="345"/>
      <c r="Q3" s="345"/>
      <c r="R3" s="345"/>
      <c r="S3" s="345"/>
      <c r="T3" s="345"/>
      <c r="U3" s="345"/>
    </row>
    <row r="4" spans="1:21" ht="32.25" customHeight="1" x14ac:dyDescent="0.25">
      <c r="A4" s="368"/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9"/>
      <c r="M4" s="369"/>
      <c r="N4" s="369"/>
      <c r="O4" s="369"/>
      <c r="P4" s="345"/>
      <c r="Q4" s="345"/>
      <c r="R4" s="345"/>
      <c r="S4" s="345"/>
      <c r="T4" s="345"/>
      <c r="U4" s="345"/>
    </row>
    <row r="5" spans="1:21" ht="32.25" customHeight="1" x14ac:dyDescent="0.25">
      <c r="A5" s="368"/>
      <c r="B5" s="431" t="s">
        <v>794</v>
      </c>
      <c r="C5" s="431"/>
      <c r="D5" s="431"/>
      <c r="E5" s="431"/>
      <c r="F5" s="370" t="s">
        <v>796</v>
      </c>
      <c r="G5" s="368"/>
      <c r="H5" s="368"/>
      <c r="I5" s="368"/>
      <c r="J5" s="368"/>
      <c r="K5" s="368"/>
      <c r="L5" s="369"/>
      <c r="M5" s="369"/>
      <c r="N5" s="369"/>
      <c r="O5" s="369"/>
      <c r="P5" s="345"/>
      <c r="Q5" s="345"/>
      <c r="R5" s="345"/>
      <c r="S5" s="345"/>
      <c r="T5" s="345"/>
      <c r="U5" s="345"/>
    </row>
    <row r="6" spans="1:21" ht="32.25" customHeight="1" x14ac:dyDescent="0.25">
      <c r="A6" s="368"/>
      <c r="B6" s="368"/>
      <c r="C6" s="368"/>
      <c r="D6" s="368"/>
      <c r="E6" s="368"/>
      <c r="F6" s="368"/>
      <c r="G6" s="368"/>
      <c r="H6" s="368"/>
      <c r="I6" s="368"/>
      <c r="J6" s="368"/>
      <c r="K6" s="368"/>
      <c r="L6" s="369"/>
      <c r="M6" s="369"/>
      <c r="N6" s="369"/>
      <c r="O6" s="369"/>
      <c r="P6" s="345"/>
      <c r="Q6" s="345"/>
      <c r="R6" s="345"/>
      <c r="S6" s="345"/>
      <c r="T6" s="345"/>
      <c r="U6" s="345"/>
    </row>
    <row r="7" spans="1:21" ht="96.75" customHeight="1" thickBot="1" x14ac:dyDescent="0.3">
      <c r="A7" s="430" t="s">
        <v>0</v>
      </c>
      <c r="B7" s="430"/>
      <c r="C7" s="396" t="s">
        <v>156</v>
      </c>
      <c r="D7" s="396" t="s">
        <v>1</v>
      </c>
      <c r="E7" s="397" t="s">
        <v>761</v>
      </c>
      <c r="F7" s="396" t="s">
        <v>762</v>
      </c>
      <c r="G7" s="396" t="s">
        <v>157</v>
      </c>
      <c r="H7" s="396" t="s">
        <v>160</v>
      </c>
      <c r="I7" s="396" t="s">
        <v>764</v>
      </c>
      <c r="J7" s="398" t="s">
        <v>760</v>
      </c>
      <c r="K7" s="398" t="s">
        <v>765</v>
      </c>
      <c r="L7" s="398" t="s">
        <v>763</v>
      </c>
      <c r="M7" s="398" t="s">
        <v>779</v>
      </c>
      <c r="N7" s="398" t="s">
        <v>766</v>
      </c>
      <c r="O7" s="398" t="s">
        <v>781</v>
      </c>
      <c r="P7" s="345"/>
      <c r="Q7" s="345"/>
      <c r="R7" s="345"/>
      <c r="S7" s="345"/>
      <c r="T7" s="345"/>
      <c r="U7" s="345"/>
    </row>
    <row r="8" spans="1:21" ht="16.5" x14ac:dyDescent="0.25">
      <c r="A8" s="389" t="s">
        <v>132</v>
      </c>
      <c r="B8" s="311" t="s">
        <v>8</v>
      </c>
      <c r="C8" s="312">
        <v>1</v>
      </c>
      <c r="D8" s="311" t="s">
        <v>788</v>
      </c>
      <c r="E8" s="313">
        <v>300</v>
      </c>
      <c r="F8" s="361">
        <v>100</v>
      </c>
      <c r="G8" s="312">
        <f t="shared" ref="G8:G13" si="0">IF((F8-E8)&lt;0,0,(F8-E8))</f>
        <v>0</v>
      </c>
      <c r="H8" s="312">
        <v>0.7</v>
      </c>
      <c r="I8" s="314">
        <f>G8/E8*H8</f>
        <v>0</v>
      </c>
      <c r="J8" s="427">
        <f>MAX(I8:I10)</f>
        <v>0</v>
      </c>
      <c r="K8" s="315" t="s">
        <v>167</v>
      </c>
      <c r="L8" s="316"/>
      <c r="M8" s="316"/>
      <c r="N8" s="301"/>
      <c r="O8" s="302"/>
      <c r="P8" s="345"/>
      <c r="Q8" s="345"/>
      <c r="R8" s="345"/>
      <c r="S8" s="345"/>
      <c r="T8" s="345"/>
      <c r="U8" s="345"/>
    </row>
    <row r="9" spans="1:21" ht="16.5" x14ac:dyDescent="0.25">
      <c r="A9" s="390" t="s">
        <v>133</v>
      </c>
      <c r="B9" s="317" t="s">
        <v>12</v>
      </c>
      <c r="C9" s="318">
        <v>1</v>
      </c>
      <c r="D9" s="317" t="s">
        <v>788</v>
      </c>
      <c r="E9" s="319">
        <v>300</v>
      </c>
      <c r="F9" s="362">
        <v>250</v>
      </c>
      <c r="G9" s="318">
        <f t="shared" ref="G9:G10" si="1">IF((F9-E9)&lt;0,0,(F9-E9))</f>
        <v>0</v>
      </c>
      <c r="H9" s="318">
        <v>0.7</v>
      </c>
      <c r="I9" s="320">
        <f t="shared" ref="I9:I10" si="2">G9/E9*H9</f>
        <v>0</v>
      </c>
      <c r="J9" s="428"/>
      <c r="K9" s="384"/>
      <c r="L9" s="385"/>
      <c r="M9" s="385"/>
      <c r="N9" s="386"/>
      <c r="O9" s="387"/>
      <c r="P9" s="345"/>
      <c r="Q9" s="345"/>
      <c r="R9" s="345"/>
      <c r="S9" s="345"/>
      <c r="T9" s="345"/>
      <c r="U9" s="345"/>
    </row>
    <row r="10" spans="1:21" ht="17.25" thickBot="1" x14ac:dyDescent="0.3">
      <c r="A10" s="388" t="s">
        <v>134</v>
      </c>
      <c r="B10" s="323" t="s">
        <v>15</v>
      </c>
      <c r="C10" s="324">
        <v>1</v>
      </c>
      <c r="D10" s="323" t="s">
        <v>788</v>
      </c>
      <c r="E10" s="325">
        <v>500</v>
      </c>
      <c r="F10" s="363">
        <v>150</v>
      </c>
      <c r="G10" s="324">
        <f t="shared" si="1"/>
        <v>0</v>
      </c>
      <c r="H10" s="324">
        <v>0.7</v>
      </c>
      <c r="I10" s="326">
        <f t="shared" si="2"/>
        <v>0</v>
      </c>
      <c r="J10" s="429"/>
      <c r="K10" s="321" t="s">
        <v>167</v>
      </c>
      <c r="L10" s="322"/>
      <c r="M10" s="322"/>
      <c r="N10" s="303"/>
      <c r="O10" s="304"/>
      <c r="P10" s="345"/>
      <c r="Q10" s="345"/>
      <c r="R10" s="345"/>
      <c r="S10" s="345"/>
      <c r="T10" s="345"/>
      <c r="U10" s="345"/>
    </row>
    <row r="11" spans="1:21" ht="17.25" thickBot="1" x14ac:dyDescent="0.3">
      <c r="A11" s="391" t="s">
        <v>135</v>
      </c>
      <c r="B11" s="329" t="s">
        <v>22</v>
      </c>
      <c r="C11" s="330">
        <v>2</v>
      </c>
      <c r="D11" s="329" t="s">
        <v>788</v>
      </c>
      <c r="E11" s="331">
        <v>10</v>
      </c>
      <c r="F11" s="364">
        <v>0.53</v>
      </c>
      <c r="G11" s="330">
        <f t="shared" si="0"/>
        <v>0</v>
      </c>
      <c r="H11" s="330">
        <v>1</v>
      </c>
      <c r="I11" s="332">
        <f t="shared" ref="I11:I13" si="3">G11/E11*H11</f>
        <v>0</v>
      </c>
      <c r="J11" s="333" t="s">
        <v>167</v>
      </c>
      <c r="K11" s="334">
        <f>I11</f>
        <v>0</v>
      </c>
      <c r="L11" s="335"/>
      <c r="M11" s="335"/>
      <c r="N11" s="308"/>
      <c r="O11" s="309"/>
      <c r="P11" s="345"/>
      <c r="Q11" s="345"/>
      <c r="R11" s="345"/>
      <c r="S11" s="345"/>
      <c r="T11" s="345"/>
      <c r="U11" s="345"/>
    </row>
    <row r="12" spans="1:21" ht="17.25" thickBot="1" x14ac:dyDescent="0.3">
      <c r="A12" s="388" t="s">
        <v>136</v>
      </c>
      <c r="B12" s="323" t="s">
        <v>38</v>
      </c>
      <c r="C12" s="324">
        <v>3</v>
      </c>
      <c r="D12" s="323" t="s">
        <v>788</v>
      </c>
      <c r="E12" s="325">
        <v>1000</v>
      </c>
      <c r="F12" s="363">
        <v>100</v>
      </c>
      <c r="G12" s="324">
        <f t="shared" si="0"/>
        <v>0</v>
      </c>
      <c r="H12" s="324">
        <v>2</v>
      </c>
      <c r="I12" s="326">
        <f t="shared" si="3"/>
        <v>0</v>
      </c>
      <c r="J12" s="382"/>
      <c r="K12" s="327"/>
      <c r="L12" s="328"/>
      <c r="M12" s="328"/>
      <c r="N12" s="305"/>
      <c r="O12" s="306"/>
      <c r="P12" s="345"/>
      <c r="Q12" s="345"/>
      <c r="R12" s="345"/>
      <c r="S12" s="345"/>
      <c r="T12" s="345"/>
      <c r="U12" s="345"/>
    </row>
    <row r="13" spans="1:21" ht="15.75" customHeight="1" thickBot="1" x14ac:dyDescent="0.3">
      <c r="A13" s="391" t="s">
        <v>137</v>
      </c>
      <c r="B13" s="329" t="s">
        <v>42</v>
      </c>
      <c r="C13" s="330">
        <v>4</v>
      </c>
      <c r="D13" s="329" t="s">
        <v>788</v>
      </c>
      <c r="E13" s="331">
        <v>5</v>
      </c>
      <c r="F13" s="364">
        <v>2.2999999999999998</v>
      </c>
      <c r="G13" s="330">
        <f t="shared" si="0"/>
        <v>0</v>
      </c>
      <c r="H13" s="330">
        <v>2</v>
      </c>
      <c r="I13" s="332">
        <f t="shared" si="3"/>
        <v>0</v>
      </c>
      <c r="J13" s="333" t="s">
        <v>167</v>
      </c>
      <c r="K13" s="334">
        <f>I13</f>
        <v>0</v>
      </c>
      <c r="L13" s="335"/>
      <c r="M13" s="335"/>
      <c r="N13" s="308"/>
      <c r="O13" s="309"/>
      <c r="P13" s="345"/>
      <c r="Q13" s="345"/>
      <c r="R13" s="345"/>
      <c r="S13" s="345"/>
      <c r="T13" s="345"/>
      <c r="U13" s="345"/>
    </row>
    <row r="14" spans="1:21" ht="15.75" thickBot="1" x14ac:dyDescent="0.3">
      <c r="A14" s="392" t="s">
        <v>138</v>
      </c>
      <c r="B14" s="353" t="s">
        <v>784</v>
      </c>
      <c r="C14" s="354"/>
      <c r="D14" s="355" t="s">
        <v>68</v>
      </c>
      <c r="E14" s="336" t="s">
        <v>795</v>
      </c>
      <c r="F14" s="362">
        <v>7</v>
      </c>
      <c r="G14" s="318"/>
      <c r="H14" s="371">
        <f>VLOOKUP(F14,E52:F127,2)</f>
        <v>0</v>
      </c>
      <c r="I14" s="320">
        <f>H14</f>
        <v>0</v>
      </c>
      <c r="J14" s="356" t="s">
        <v>167</v>
      </c>
      <c r="K14" s="321">
        <f>I14</f>
        <v>0</v>
      </c>
      <c r="L14" s="322"/>
      <c r="M14" s="322"/>
      <c r="N14" s="303"/>
      <c r="O14" s="304"/>
      <c r="P14" s="345"/>
      <c r="Q14" s="345"/>
      <c r="R14" s="345"/>
      <c r="S14" s="345"/>
      <c r="T14" s="345"/>
      <c r="U14" s="345"/>
    </row>
    <row r="15" spans="1:21" ht="15.75" thickBot="1" x14ac:dyDescent="0.3">
      <c r="A15" s="393" t="s">
        <v>139</v>
      </c>
      <c r="B15" s="337" t="s">
        <v>93</v>
      </c>
      <c r="C15" s="338"/>
      <c r="D15" s="337" t="s">
        <v>788</v>
      </c>
      <c r="E15" s="331">
        <v>50</v>
      </c>
      <c r="F15" s="364">
        <v>20</v>
      </c>
      <c r="G15" s="330">
        <f>IF((F15-E15)&lt;0,0,(F15-E15))</f>
        <v>0</v>
      </c>
      <c r="H15" s="330">
        <v>1</v>
      </c>
      <c r="I15" s="332">
        <f>G15/E15*H15</f>
        <v>0</v>
      </c>
      <c r="J15" s="333" t="s">
        <v>167</v>
      </c>
      <c r="K15" s="334">
        <f t="shared" ref="K15" si="4">I15</f>
        <v>0</v>
      </c>
      <c r="L15" s="333"/>
      <c r="M15" s="333"/>
      <c r="N15" s="307"/>
      <c r="O15" s="310"/>
      <c r="P15" s="345"/>
      <c r="Q15" s="345"/>
      <c r="R15" s="345"/>
      <c r="S15" s="345"/>
      <c r="T15" s="345"/>
      <c r="U15" s="345"/>
    </row>
    <row r="16" spans="1:21" ht="17.25" thickBot="1" x14ac:dyDescent="0.3">
      <c r="A16" s="391" t="s">
        <v>140</v>
      </c>
      <c r="B16" s="329" t="s">
        <v>101</v>
      </c>
      <c r="C16" s="330">
        <v>5</v>
      </c>
      <c r="D16" s="329" t="s">
        <v>788</v>
      </c>
      <c r="E16" s="331">
        <v>10</v>
      </c>
      <c r="F16" s="364">
        <v>1.73</v>
      </c>
      <c r="G16" s="330">
        <f>IF((F16-E16)&lt;0,0,(F16-E16))</f>
        <v>0</v>
      </c>
      <c r="H16" s="330">
        <v>0.6</v>
      </c>
      <c r="I16" s="332">
        <f>G16/E16*H16</f>
        <v>0</v>
      </c>
      <c r="J16" s="333">
        <f>I16</f>
        <v>0</v>
      </c>
      <c r="K16" s="334"/>
      <c r="L16" s="335"/>
      <c r="M16" s="335"/>
      <c r="N16" s="308"/>
      <c r="O16" s="309"/>
      <c r="P16" s="345"/>
      <c r="Q16" s="345"/>
      <c r="R16" s="345"/>
      <c r="S16" s="345"/>
      <c r="T16" s="345"/>
      <c r="U16" s="345"/>
    </row>
    <row r="17" spans="1:21" ht="15.75" thickBot="1" x14ac:dyDescent="0.3">
      <c r="A17" s="339"/>
      <c r="B17" s="340" t="s">
        <v>168</v>
      </c>
      <c r="C17" s="341"/>
      <c r="D17" s="340"/>
      <c r="E17" s="342"/>
      <c r="F17" s="343"/>
      <c r="G17" s="341"/>
      <c r="H17" s="341"/>
      <c r="I17" s="344"/>
      <c r="J17" s="343">
        <f>SUM(J8:J16)</f>
        <v>0</v>
      </c>
      <c r="K17" s="343">
        <f>SUM(K8:K16)</f>
        <v>0</v>
      </c>
      <c r="L17" s="343">
        <f>IF(F5="Да",J17+K17,0.5)</f>
        <v>0</v>
      </c>
      <c r="M17" s="330">
        <v>58.74</v>
      </c>
      <c r="N17" s="359">
        <v>100</v>
      </c>
      <c r="O17" s="264">
        <f>L17*M17*N17*1.2</f>
        <v>0</v>
      </c>
      <c r="P17" s="345"/>
      <c r="Q17" s="345"/>
      <c r="R17" s="345"/>
      <c r="S17" s="345"/>
      <c r="T17" s="345"/>
      <c r="U17" s="345"/>
    </row>
    <row r="18" spans="1:21" ht="16.5" thickBot="1" x14ac:dyDescent="0.3">
      <c r="A18" s="357" t="s">
        <v>780</v>
      </c>
      <c r="B18" s="351"/>
      <c r="C18" s="351"/>
      <c r="D18" s="351"/>
      <c r="E18" s="351"/>
      <c r="F18" s="351"/>
      <c r="G18" s="351"/>
      <c r="H18" s="351"/>
      <c r="I18" s="351"/>
      <c r="J18" s="351"/>
      <c r="K18" s="352"/>
      <c r="L18" s="425">
        <f>L17*M17</f>
        <v>0</v>
      </c>
      <c r="M18" s="426"/>
      <c r="N18" s="64"/>
      <c r="O18" s="64"/>
      <c r="P18" s="345"/>
      <c r="Q18" s="345"/>
      <c r="R18" s="345"/>
      <c r="S18" s="345"/>
      <c r="T18" s="345"/>
      <c r="U18" s="345"/>
    </row>
    <row r="19" spans="1:21" x14ac:dyDescent="0.25">
      <c r="A19" s="345"/>
      <c r="B19" s="345"/>
      <c r="C19" s="345"/>
      <c r="D19" s="345"/>
      <c r="E19" s="345"/>
      <c r="F19" s="345"/>
      <c r="G19" s="345"/>
      <c r="H19" s="345"/>
      <c r="I19" s="345"/>
      <c r="J19" s="345"/>
      <c r="K19" s="345"/>
      <c r="L19" s="345"/>
      <c r="M19" s="275"/>
      <c r="N19" s="345"/>
      <c r="O19" s="345"/>
      <c r="P19" s="345"/>
      <c r="Q19" s="345"/>
      <c r="R19" s="345"/>
      <c r="S19" s="345"/>
      <c r="T19" s="345"/>
      <c r="U19" s="345"/>
    </row>
    <row r="20" spans="1:21" x14ac:dyDescent="0.25">
      <c r="A20" s="266"/>
      <c r="B20" s="270" t="s">
        <v>792</v>
      </c>
      <c r="C20" s="270"/>
      <c r="D20" s="276"/>
      <c r="E20" s="345"/>
      <c r="F20" s="350"/>
      <c r="G20" s="345"/>
      <c r="H20" s="345"/>
      <c r="I20" s="345"/>
      <c r="J20" s="345"/>
      <c r="K20" s="345"/>
      <c r="L20" s="345"/>
      <c r="M20" s="345"/>
      <c r="N20" s="345"/>
      <c r="O20" s="345"/>
      <c r="P20" s="345"/>
      <c r="Q20" s="345"/>
      <c r="R20" s="345"/>
      <c r="S20" s="345"/>
      <c r="T20" s="345"/>
      <c r="U20" s="345"/>
    </row>
    <row r="21" spans="1:21" x14ac:dyDescent="0.25">
      <c r="A21" s="269"/>
      <c r="B21" s="270" t="s">
        <v>793</v>
      </c>
      <c r="C21" s="270"/>
      <c r="D21" s="276"/>
      <c r="E21" s="345"/>
      <c r="F21" s="350"/>
      <c r="G21" s="345"/>
      <c r="H21" s="345"/>
      <c r="I21" s="345"/>
      <c r="J21" s="345"/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</row>
    <row r="22" spans="1:21" ht="24" customHeight="1" x14ac:dyDescent="0.25">
      <c r="A22" s="345"/>
      <c r="B22" s="345"/>
      <c r="C22" s="345"/>
      <c r="D22" s="345"/>
      <c r="E22" s="345"/>
      <c r="F22" s="350"/>
      <c r="G22" s="345"/>
      <c r="H22" s="345"/>
      <c r="I22" s="345"/>
      <c r="J22" s="345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</row>
    <row r="23" spans="1:21" ht="32.25" customHeight="1" x14ac:dyDescent="0.25">
      <c r="A23" s="345"/>
      <c r="B23" s="345"/>
      <c r="C23" s="345"/>
      <c r="D23" s="345"/>
      <c r="E23" s="345"/>
      <c r="F23" s="350"/>
      <c r="G23" s="345"/>
      <c r="H23" s="345"/>
      <c r="I23" s="345"/>
      <c r="J23" s="345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</row>
    <row r="24" spans="1:21" ht="20.25" x14ac:dyDescent="0.3">
      <c r="A24" s="377" t="s">
        <v>785</v>
      </c>
      <c r="B24" s="377"/>
      <c r="C24" s="377"/>
      <c r="D24" s="378"/>
      <c r="E24" s="377"/>
      <c r="F24" s="377"/>
      <c r="G24" s="377"/>
      <c r="H24" s="380"/>
      <c r="I24" s="380"/>
      <c r="J24" s="377"/>
      <c r="K24" s="377"/>
      <c r="L24" s="377"/>
      <c r="M24" s="377"/>
      <c r="N24" s="377"/>
      <c r="O24" s="377"/>
      <c r="P24" s="345"/>
      <c r="Q24" s="345"/>
      <c r="R24" s="345"/>
      <c r="S24" s="345"/>
      <c r="T24" s="345"/>
      <c r="U24" s="345"/>
    </row>
    <row r="25" spans="1:21" ht="28.5" customHeight="1" x14ac:dyDescent="0.25">
      <c r="A25" s="423" t="s">
        <v>783</v>
      </c>
      <c r="B25" s="423"/>
      <c r="C25" s="423"/>
      <c r="D25" s="423"/>
      <c r="E25" s="423"/>
      <c r="F25" s="423"/>
      <c r="G25" s="423"/>
      <c r="H25" s="423"/>
      <c r="I25" s="423"/>
      <c r="J25" s="423"/>
      <c r="K25" s="423"/>
      <c r="L25" s="345"/>
      <c r="M25" s="345"/>
      <c r="N25" s="345"/>
      <c r="O25" s="345"/>
      <c r="P25" s="345"/>
      <c r="Q25" s="345"/>
      <c r="R25" s="345"/>
      <c r="S25" s="345"/>
      <c r="T25" s="345"/>
      <c r="U25" s="345"/>
    </row>
    <row r="26" spans="1:21" ht="23.25" customHeight="1" x14ac:dyDescent="0.25">
      <c r="A26" s="419"/>
      <c r="B26" s="419"/>
      <c r="C26" s="278"/>
      <c r="D26" s="420" t="s">
        <v>797</v>
      </c>
      <c r="E26" s="421" t="s">
        <v>770</v>
      </c>
      <c r="F26" s="421" t="s">
        <v>771</v>
      </c>
      <c r="G26" s="421" t="s">
        <v>778</v>
      </c>
      <c r="H26" s="413" t="s">
        <v>772</v>
      </c>
      <c r="I26" s="414" t="s">
        <v>773</v>
      </c>
      <c r="J26" s="414"/>
      <c r="K26" s="414"/>
      <c r="L26" s="414"/>
      <c r="M26" s="415" t="s">
        <v>763</v>
      </c>
      <c r="N26" s="345"/>
      <c r="O26" s="345"/>
      <c r="P26" s="345"/>
      <c r="Q26" s="345"/>
      <c r="R26" s="345"/>
      <c r="S26" s="345"/>
      <c r="T26" s="345"/>
      <c r="U26" s="345"/>
    </row>
    <row r="27" spans="1:21" ht="87.75" customHeight="1" x14ac:dyDescent="0.25">
      <c r="A27" s="416" t="s">
        <v>0</v>
      </c>
      <c r="B27" s="417"/>
      <c r="C27" s="278" t="s">
        <v>769</v>
      </c>
      <c r="D27" s="420"/>
      <c r="E27" s="421"/>
      <c r="F27" s="421"/>
      <c r="G27" s="421"/>
      <c r="H27" s="413"/>
      <c r="I27" s="279" t="s">
        <v>774</v>
      </c>
      <c r="J27" s="280" t="s">
        <v>775</v>
      </c>
      <c r="K27" s="279" t="s">
        <v>776</v>
      </c>
      <c r="L27" s="279" t="s">
        <v>777</v>
      </c>
      <c r="M27" s="415"/>
      <c r="N27" s="345"/>
      <c r="O27" s="345"/>
      <c r="P27" s="345"/>
      <c r="Q27" s="345"/>
      <c r="R27" s="345"/>
      <c r="S27" s="345"/>
      <c r="T27" s="345"/>
      <c r="U27" s="345"/>
    </row>
    <row r="28" spans="1:21" ht="15.75" x14ac:dyDescent="0.25">
      <c r="A28" s="281" t="s">
        <v>142</v>
      </c>
      <c r="B28" s="282" t="s">
        <v>8</v>
      </c>
      <c r="C28" s="283" t="s">
        <v>127</v>
      </c>
      <c r="D28" s="284">
        <v>75.37</v>
      </c>
      <c r="E28" s="375">
        <f>IF(ISBLANK(ПНВ!F8),"ЗАПОЛНИТЬ ЛИСТ ПНВ",ПНВ!F8)</f>
        <v>100</v>
      </c>
      <c r="F28" s="290">
        <f>E28</f>
        <v>100</v>
      </c>
      <c r="G28" s="297">
        <f t="shared" ref="G28:G36" si="5">F28-D28</f>
        <v>24.629999999999995</v>
      </c>
      <c r="H28" s="279">
        <v>977.2</v>
      </c>
      <c r="I28" s="298">
        <v>100</v>
      </c>
      <c r="J28" s="298">
        <v>0.5</v>
      </c>
      <c r="K28" s="298">
        <v>1.08</v>
      </c>
      <c r="L28" s="298">
        <v>1.1000000000000001</v>
      </c>
      <c r="M28" s="299">
        <f>IF(G28&gt;0,H28*G28*I28*J28*K28*L28/1000000/$K$41,0)</f>
        <v>2.4338867865168541E-2</v>
      </c>
      <c r="N28" s="345"/>
      <c r="O28" s="366"/>
      <c r="P28" s="365"/>
      <c r="Q28" s="345"/>
      <c r="R28" s="345"/>
      <c r="S28" s="345"/>
      <c r="T28" s="345"/>
      <c r="U28" s="345"/>
    </row>
    <row r="29" spans="1:21" ht="15.75" x14ac:dyDescent="0.25">
      <c r="A29" s="281" t="s">
        <v>143</v>
      </c>
      <c r="B29" s="282" t="s">
        <v>799</v>
      </c>
      <c r="C29" s="283" t="s">
        <v>127</v>
      </c>
      <c r="D29" s="284">
        <f>29.76*1.43</f>
        <v>42.556800000000003</v>
      </c>
      <c r="E29" s="375">
        <f>IF(ISBLANK(ПНВ!F9),"ЗАПОЛНИТЬ ЛИСТ ПНВ",ПНВ!F9)</f>
        <v>250</v>
      </c>
      <c r="F29" s="290">
        <f>E29*1.43</f>
        <v>357.5</v>
      </c>
      <c r="G29" s="297">
        <f>F29-D29*1.43</f>
        <v>296.643776</v>
      </c>
      <c r="H29" s="279">
        <v>243</v>
      </c>
      <c r="I29" s="298">
        <v>100</v>
      </c>
      <c r="J29" s="298">
        <v>0.5</v>
      </c>
      <c r="K29" s="298">
        <v>1.08</v>
      </c>
      <c r="L29" s="298">
        <v>1.1000000000000001</v>
      </c>
      <c r="M29" s="299">
        <f t="shared" ref="M29:M36" si="6">IF(G29&gt;0,H29*G29*I29*J29*K29*L29/1000000/$K$41,0)</f>
        <v>7.2894375068764047E-2</v>
      </c>
      <c r="N29" s="345"/>
      <c r="O29" s="366"/>
      <c r="P29" s="365"/>
      <c r="Q29" s="345"/>
      <c r="R29" s="345"/>
      <c r="S29" s="345"/>
      <c r="T29" s="345"/>
      <c r="U29" s="345"/>
    </row>
    <row r="30" spans="1:21" ht="15.75" x14ac:dyDescent="0.25">
      <c r="A30" s="281" t="s">
        <v>144</v>
      </c>
      <c r="B30" s="282" t="s">
        <v>22</v>
      </c>
      <c r="C30" s="283" t="s">
        <v>127</v>
      </c>
      <c r="D30" s="284">
        <v>0.97</v>
      </c>
      <c r="E30" s="375">
        <f>IF(ISBLANK(F11),"ЗАПОЛНИТЬ ЛИСТ ПНВ",F11)</f>
        <v>0.53</v>
      </c>
      <c r="F30" s="290">
        <f>E30</f>
        <v>0.53</v>
      </c>
      <c r="G30" s="297">
        <f t="shared" si="5"/>
        <v>-0.43999999999999995</v>
      </c>
      <c r="H30" s="279">
        <v>14711.7</v>
      </c>
      <c r="I30" s="298">
        <v>100</v>
      </c>
      <c r="J30" s="298">
        <v>0.5</v>
      </c>
      <c r="K30" s="298">
        <v>1.08</v>
      </c>
      <c r="L30" s="298">
        <v>1.1000000000000001</v>
      </c>
      <c r="M30" s="299">
        <f t="shared" si="6"/>
        <v>0</v>
      </c>
      <c r="N30" s="345"/>
      <c r="O30" s="366"/>
      <c r="P30" s="365"/>
      <c r="Q30" s="345"/>
      <c r="R30" s="345"/>
      <c r="S30" s="345"/>
      <c r="T30" s="345"/>
      <c r="U30" s="345"/>
    </row>
    <row r="31" spans="1:21" ht="15.75" x14ac:dyDescent="0.25">
      <c r="A31" s="281" t="s">
        <v>145</v>
      </c>
      <c r="B31" s="282" t="s">
        <v>38</v>
      </c>
      <c r="C31" s="283" t="s">
        <v>127</v>
      </c>
      <c r="D31" s="285">
        <v>296.58</v>
      </c>
      <c r="E31" s="375">
        <f>IF(ISBLANK(ПНВ!F12),"ЗАПОЛНИТЬ ЛИСТ ПНВ",ПНВ!F12)</f>
        <v>100</v>
      </c>
      <c r="F31" s="290">
        <f t="shared" ref="F31:F36" si="7">E31</f>
        <v>100</v>
      </c>
      <c r="G31" s="297">
        <f t="shared" si="5"/>
        <v>-196.57999999999998</v>
      </c>
      <c r="H31" s="279">
        <v>2.4</v>
      </c>
      <c r="I31" s="298">
        <v>100</v>
      </c>
      <c r="J31" s="298">
        <v>0.5</v>
      </c>
      <c r="K31" s="298">
        <v>1.08</v>
      </c>
      <c r="L31" s="298">
        <v>1.1000000000000001</v>
      </c>
      <c r="M31" s="299">
        <f t="shared" si="6"/>
        <v>0</v>
      </c>
      <c r="N31" s="345"/>
      <c r="O31" s="366"/>
      <c r="P31" s="365"/>
      <c r="Q31" s="345"/>
      <c r="R31" s="345"/>
      <c r="S31" s="345"/>
      <c r="T31" s="345"/>
      <c r="U31" s="345"/>
    </row>
    <row r="32" spans="1:21" ht="15.75" x14ac:dyDescent="0.25">
      <c r="A32" s="281" t="s">
        <v>146</v>
      </c>
      <c r="B32" s="282" t="s">
        <v>42</v>
      </c>
      <c r="C32" s="283" t="s">
        <v>127</v>
      </c>
      <c r="D32" s="284">
        <v>2.1</v>
      </c>
      <c r="E32" s="375">
        <f>IF(ISBLANK(ПНВ!F13),"ЗАПОЛНИТЬ ЛИСТ ПНВ",ПНВ!F13)</f>
        <v>2.2999999999999998</v>
      </c>
      <c r="F32" s="290">
        <f t="shared" si="7"/>
        <v>2.2999999999999998</v>
      </c>
      <c r="G32" s="297">
        <f t="shared" si="5"/>
        <v>0.19999999999999973</v>
      </c>
      <c r="H32" s="279">
        <v>5950.8</v>
      </c>
      <c r="I32" s="298">
        <v>100</v>
      </c>
      <c r="J32" s="298">
        <v>0.5</v>
      </c>
      <c r="K32" s="298">
        <v>1.08</v>
      </c>
      <c r="L32" s="298">
        <v>1.1000000000000001</v>
      </c>
      <c r="M32" s="299">
        <f t="shared" si="6"/>
        <v>1.2035325842696615E-3</v>
      </c>
      <c r="O32" s="367"/>
      <c r="P32" s="365"/>
      <c r="Q32" s="345"/>
      <c r="R32" s="345"/>
      <c r="S32" s="345"/>
      <c r="T32" s="345"/>
      <c r="U32" s="345"/>
    </row>
    <row r="33" spans="1:21" ht="15.75" x14ac:dyDescent="0.25">
      <c r="A33" s="281" t="s">
        <v>147</v>
      </c>
      <c r="B33" s="282" t="s">
        <v>101</v>
      </c>
      <c r="C33" s="283" t="s">
        <v>127</v>
      </c>
      <c r="D33" s="284">
        <v>1.53</v>
      </c>
      <c r="E33" s="375">
        <f>IF(ISBLANK(F16),"ЗАПОЛНИТЬ ЛИСТ ПНВ",F16)</f>
        <v>1.73</v>
      </c>
      <c r="F33" s="290">
        <f t="shared" si="7"/>
        <v>1.73</v>
      </c>
      <c r="G33" s="297">
        <f t="shared" si="5"/>
        <v>0.19999999999999996</v>
      </c>
      <c r="H33" s="279">
        <v>1192.3</v>
      </c>
      <c r="I33" s="298">
        <v>100</v>
      </c>
      <c r="J33" s="298">
        <v>0.5</v>
      </c>
      <c r="K33" s="298">
        <v>1.08</v>
      </c>
      <c r="L33" s="298">
        <v>1.1000000000000001</v>
      </c>
      <c r="M33" s="299">
        <f t="shared" si="6"/>
        <v>2.4113932584269663E-4</v>
      </c>
      <c r="O33" s="367"/>
      <c r="P33" s="365"/>
      <c r="Q33" s="345"/>
      <c r="R33" s="345"/>
      <c r="S33" s="345"/>
      <c r="T33" s="345"/>
      <c r="U33" s="345"/>
    </row>
    <row r="34" spans="1:21" ht="16.5" customHeight="1" x14ac:dyDescent="0.25">
      <c r="A34" s="286" t="s">
        <v>148</v>
      </c>
      <c r="B34" s="282" t="s">
        <v>128</v>
      </c>
      <c r="C34" s="287" t="s">
        <v>129</v>
      </c>
      <c r="D34" s="288">
        <v>7.91</v>
      </c>
      <c r="E34" s="376">
        <v>3.4</v>
      </c>
      <c r="F34" s="290">
        <f t="shared" si="7"/>
        <v>3.4</v>
      </c>
      <c r="G34" s="297">
        <f t="shared" si="5"/>
        <v>-4.51</v>
      </c>
      <c r="H34" s="279">
        <v>1190.2</v>
      </c>
      <c r="I34" s="298">
        <v>100</v>
      </c>
      <c r="J34" s="298">
        <v>0.5</v>
      </c>
      <c r="K34" s="298">
        <v>1.08</v>
      </c>
      <c r="L34" s="298">
        <v>1.1000000000000001</v>
      </c>
      <c r="M34" s="299">
        <f t="shared" si="6"/>
        <v>0</v>
      </c>
      <c r="O34" s="367"/>
      <c r="P34" s="365"/>
      <c r="Q34" s="345"/>
      <c r="R34" s="345"/>
      <c r="S34" s="345"/>
      <c r="T34" s="345"/>
      <c r="U34" s="345"/>
    </row>
    <row r="35" spans="1:21" x14ac:dyDescent="0.25">
      <c r="A35" s="286" t="s">
        <v>149</v>
      </c>
      <c r="B35" s="289" t="s">
        <v>798</v>
      </c>
      <c r="C35" s="287" t="s">
        <v>129</v>
      </c>
      <c r="D35" s="288">
        <v>0.37</v>
      </c>
      <c r="E35" s="376">
        <v>17.5</v>
      </c>
      <c r="F35" s="290">
        <f t="shared" si="7"/>
        <v>17.5</v>
      </c>
      <c r="G35" s="297">
        <f t="shared" si="5"/>
        <v>17.13</v>
      </c>
      <c r="H35" s="279">
        <v>3679.3</v>
      </c>
      <c r="I35" s="298">
        <v>100</v>
      </c>
      <c r="J35" s="298">
        <v>0.5</v>
      </c>
      <c r="K35" s="298">
        <v>1.08</v>
      </c>
      <c r="L35" s="298">
        <v>1.1000000000000001</v>
      </c>
      <c r="M35" s="299">
        <f t="shared" si="6"/>
        <v>6.3734570898876422E-2</v>
      </c>
      <c r="O35" s="367"/>
      <c r="P35" s="365"/>
      <c r="Q35" s="345"/>
      <c r="R35" s="345"/>
      <c r="S35" s="345"/>
      <c r="T35" s="345"/>
      <c r="U35" s="345"/>
    </row>
    <row r="36" spans="1:21" x14ac:dyDescent="0.25">
      <c r="A36" s="286" t="s">
        <v>150</v>
      </c>
      <c r="B36" s="289" t="s">
        <v>131</v>
      </c>
      <c r="C36" s="287" t="s">
        <v>129</v>
      </c>
      <c r="D36" s="288">
        <v>794</v>
      </c>
      <c r="E36" s="376">
        <v>330</v>
      </c>
      <c r="F36" s="290">
        <f t="shared" si="7"/>
        <v>330</v>
      </c>
      <c r="G36" s="297">
        <f t="shared" si="5"/>
        <v>-464</v>
      </c>
      <c r="H36" s="279">
        <v>0.5</v>
      </c>
      <c r="I36" s="298">
        <v>100</v>
      </c>
      <c r="J36" s="298">
        <v>0.5</v>
      </c>
      <c r="K36" s="298">
        <v>1.08</v>
      </c>
      <c r="L36" s="298">
        <v>1.1000000000000001</v>
      </c>
      <c r="M36" s="299">
        <f t="shared" si="6"/>
        <v>0</v>
      </c>
      <c r="O36" s="367"/>
      <c r="P36" s="365"/>
    </row>
    <row r="37" spans="1:21" x14ac:dyDescent="0.25">
      <c r="A37" s="291"/>
      <c r="B37" s="291"/>
      <c r="C37" s="291"/>
      <c r="D37" s="292" t="s">
        <v>179</v>
      </c>
      <c r="E37" s="291"/>
      <c r="F37" s="291"/>
      <c r="G37" s="291"/>
      <c r="H37" s="293"/>
      <c r="I37" s="293"/>
      <c r="J37" s="291"/>
      <c r="K37" s="291"/>
      <c r="L37" s="291"/>
      <c r="M37" s="268">
        <f>IF(F5="Да",SUM(M28:M36),2)</f>
        <v>0.16241248574292139</v>
      </c>
      <c r="O37" s="367"/>
      <c r="P37" s="365"/>
    </row>
    <row r="38" spans="1:21" x14ac:dyDescent="0.25">
      <c r="A38" s="418" t="s">
        <v>782</v>
      </c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349">
        <f>M37*K41</f>
        <v>9.5401094125392021</v>
      </c>
    </row>
    <row r="39" spans="1:21" x14ac:dyDescent="0.25">
      <c r="A39" s="266"/>
      <c r="B39" s="270" t="s">
        <v>792</v>
      </c>
      <c r="C39" s="270"/>
      <c r="D39" s="276"/>
      <c r="E39" s="270"/>
      <c r="F39" s="270"/>
      <c r="G39" s="270"/>
      <c r="H39" s="277"/>
      <c r="I39" s="277"/>
      <c r="J39" s="270"/>
      <c r="K39" s="270"/>
      <c r="L39" s="270"/>
      <c r="M39" s="270"/>
    </row>
    <row r="40" spans="1:21" ht="15.75" customHeight="1" x14ac:dyDescent="0.25">
      <c r="A40" s="269"/>
      <c r="B40" s="270" t="s">
        <v>793</v>
      </c>
      <c r="C40" s="270"/>
      <c r="D40" s="276"/>
      <c r="E40"/>
      <c r="F40"/>
      <c r="G40"/>
      <c r="H40" s="66"/>
      <c r="I40" s="50"/>
      <c r="J40"/>
      <c r="K40"/>
      <c r="L40"/>
      <c r="M40"/>
    </row>
    <row r="41" spans="1:21" ht="18.75" customHeight="1" x14ac:dyDescent="0.25">
      <c r="A41" s="270" t="s">
        <v>779</v>
      </c>
      <c r="B41" s="277"/>
      <c r="C41" s="270"/>
      <c r="D41" s="270"/>
      <c r="E41" s="270"/>
      <c r="F41" s="270"/>
      <c r="G41" s="270"/>
      <c r="H41" s="270"/>
      <c r="I41" s="270"/>
      <c r="J41" s="270"/>
      <c r="K41" s="373">
        <f>M17</f>
        <v>58.74</v>
      </c>
      <c r="L41" s="374"/>
      <c r="M41" s="383"/>
    </row>
    <row r="42" spans="1:21" x14ac:dyDescent="0.25">
      <c r="A42" s="270" t="s">
        <v>766</v>
      </c>
      <c r="B42" s="277"/>
      <c r="C42" s="270"/>
      <c r="D42" s="270"/>
      <c r="E42" s="270"/>
      <c r="F42" s="270"/>
      <c r="G42" s="270"/>
      <c r="H42" s="270"/>
      <c r="I42" s="270"/>
      <c r="J42" s="270"/>
      <c r="K42" s="295">
        <f>N17</f>
        <v>100</v>
      </c>
      <c r="L42"/>
      <c r="M42"/>
    </row>
    <row r="43" spans="1:21" x14ac:dyDescent="0.25">
      <c r="A43" s="411" t="s">
        <v>791</v>
      </c>
      <c r="B43" s="411"/>
      <c r="C43" s="411"/>
      <c r="D43" s="411"/>
      <c r="E43" s="411"/>
      <c r="F43" s="411"/>
      <c r="G43" s="411"/>
      <c r="H43" s="411"/>
      <c r="I43" s="411"/>
      <c r="J43" s="412"/>
      <c r="K43" s="267">
        <f>M37*K41*K42*1.2</f>
        <v>1144.8131295047042</v>
      </c>
      <c r="L43" s="270"/>
      <c r="M43" s="270"/>
      <c r="O43" s="381"/>
    </row>
    <row r="44" spans="1:21" x14ac:dyDescent="0.25">
      <c r="A44" s="345"/>
      <c r="B44" s="345"/>
      <c r="C44" s="345"/>
      <c r="D44" s="345"/>
      <c r="E44" s="345"/>
      <c r="F44" s="345"/>
      <c r="G44" s="345"/>
      <c r="H44" s="270"/>
      <c r="I44" s="270"/>
      <c r="J44" s="345"/>
      <c r="K44" s="345"/>
      <c r="L44" s="345"/>
      <c r="M44" s="345"/>
      <c r="N44" s="345"/>
    </row>
    <row r="45" spans="1:21" x14ac:dyDescent="0.25">
      <c r="A45" s="345"/>
      <c r="B45" s="345"/>
      <c r="C45" s="345"/>
      <c r="D45" s="345"/>
      <c r="E45" s="345"/>
      <c r="F45" s="345"/>
      <c r="G45" s="345"/>
      <c r="H45" s="270"/>
      <c r="I45" s="270"/>
      <c r="J45" s="345"/>
      <c r="K45" s="345"/>
      <c r="L45" s="345"/>
      <c r="M45" s="345"/>
      <c r="N45" s="345"/>
    </row>
    <row r="46" spans="1:21" x14ac:dyDescent="0.25">
      <c r="A46" s="345"/>
      <c r="B46" s="345"/>
      <c r="C46" s="345"/>
      <c r="D46" s="345"/>
      <c r="E46" s="345"/>
      <c r="F46" s="345"/>
      <c r="G46" s="345"/>
      <c r="H46" s="345"/>
      <c r="I46" s="345"/>
      <c r="J46" s="345"/>
      <c r="K46" s="345"/>
      <c r="L46" s="345"/>
      <c r="M46" s="345"/>
      <c r="N46" s="345"/>
    </row>
    <row r="47" spans="1:21" x14ac:dyDescent="0.25">
      <c r="A47" s="345"/>
      <c r="B47" s="345"/>
      <c r="C47" s="345"/>
      <c r="D47" s="345"/>
      <c r="E47" s="345"/>
      <c r="F47" s="345"/>
      <c r="G47" s="345"/>
      <c r="H47" s="345"/>
      <c r="I47" s="345"/>
      <c r="J47" s="345"/>
      <c r="K47" s="345"/>
      <c r="L47" s="345"/>
      <c r="M47" s="345"/>
      <c r="N47" s="345"/>
    </row>
    <row r="48" spans="1:21" x14ac:dyDescent="0.25">
      <c r="A48" s="345"/>
      <c r="B48" s="345"/>
      <c r="C48" s="345"/>
      <c r="D48" s="345"/>
      <c r="E48" s="372"/>
      <c r="F48" s="372"/>
      <c r="G48" s="345"/>
      <c r="H48" s="345"/>
      <c r="I48" s="345"/>
      <c r="J48" s="345"/>
      <c r="K48" s="345"/>
      <c r="L48" s="345"/>
      <c r="M48" s="345"/>
      <c r="N48" s="345"/>
    </row>
    <row r="49" spans="1:14" x14ac:dyDescent="0.25">
      <c r="A49" s="345"/>
      <c r="B49" s="345"/>
      <c r="C49" s="345"/>
      <c r="D49" s="345"/>
      <c r="E49" s="358"/>
      <c r="F49" s="358"/>
      <c r="G49" s="358"/>
      <c r="H49" s="345"/>
      <c r="I49" s="345"/>
      <c r="J49" s="345"/>
      <c r="K49" s="345"/>
      <c r="L49" s="345"/>
      <c r="M49" s="345"/>
      <c r="N49" s="345"/>
    </row>
    <row r="50" spans="1:14" x14ac:dyDescent="0.25">
      <c r="A50" s="345"/>
      <c r="B50" s="345"/>
      <c r="C50" s="345"/>
      <c r="D50" s="345"/>
      <c r="E50" s="358" t="s">
        <v>789</v>
      </c>
      <c r="F50" s="358" t="s">
        <v>790</v>
      </c>
      <c r="G50" s="358"/>
      <c r="H50" s="345"/>
      <c r="I50" s="345"/>
      <c r="J50" s="345"/>
      <c r="K50" s="345"/>
      <c r="L50" s="345"/>
      <c r="M50" s="345"/>
      <c r="N50" s="345"/>
    </row>
    <row r="51" spans="1:14" x14ac:dyDescent="0.25">
      <c r="A51" s="345"/>
      <c r="B51" s="345"/>
      <c r="C51" s="345"/>
      <c r="D51" s="345"/>
      <c r="E51" s="358"/>
      <c r="F51" s="358"/>
      <c r="G51" s="358"/>
      <c r="H51" s="345"/>
      <c r="I51" s="345"/>
      <c r="J51" s="345"/>
      <c r="K51" s="345"/>
      <c r="L51" s="345"/>
      <c r="M51" s="345"/>
      <c r="N51" s="345"/>
    </row>
    <row r="52" spans="1:14" x14ac:dyDescent="0.25">
      <c r="A52" s="345"/>
      <c r="B52" s="345"/>
      <c r="C52" s="345"/>
      <c r="D52" s="345"/>
      <c r="E52" s="360">
        <v>4.5</v>
      </c>
      <c r="F52" s="358">
        <v>5</v>
      </c>
      <c r="G52" s="358"/>
      <c r="H52" s="345"/>
      <c r="I52" s="345"/>
      <c r="J52" s="345"/>
      <c r="K52" s="345"/>
      <c r="L52" s="345"/>
      <c r="M52" s="345"/>
      <c r="N52" s="345"/>
    </row>
    <row r="53" spans="1:14" x14ac:dyDescent="0.25">
      <c r="A53" s="345"/>
      <c r="B53" s="345"/>
      <c r="C53" s="345"/>
      <c r="D53" s="345"/>
      <c r="E53" s="360">
        <v>4.5999999999999996</v>
      </c>
      <c r="F53" s="358">
        <v>5</v>
      </c>
      <c r="G53" s="358"/>
      <c r="H53" s="345"/>
      <c r="I53" s="345"/>
      <c r="J53" s="345"/>
      <c r="K53" s="345"/>
      <c r="L53" s="345"/>
      <c r="M53" s="345"/>
      <c r="N53" s="345"/>
    </row>
    <row r="54" spans="1:14" x14ac:dyDescent="0.25">
      <c r="A54" s="345"/>
      <c r="B54" s="345"/>
      <c r="C54" s="345"/>
      <c r="D54" s="345"/>
      <c r="E54" s="360">
        <v>4.7</v>
      </c>
      <c r="F54" s="358">
        <v>5</v>
      </c>
      <c r="G54" s="358"/>
      <c r="H54" s="345"/>
      <c r="I54" s="345"/>
      <c r="J54" s="345"/>
      <c r="K54" s="345"/>
      <c r="L54" s="345"/>
      <c r="M54" s="345"/>
      <c r="N54" s="345"/>
    </row>
    <row r="55" spans="1:14" x14ac:dyDescent="0.25">
      <c r="A55" s="345"/>
      <c r="B55" s="345"/>
      <c r="C55" s="345"/>
      <c r="D55" s="345"/>
      <c r="E55" s="360">
        <v>4.7999999999999901</v>
      </c>
      <c r="F55" s="358">
        <v>5</v>
      </c>
      <c r="G55" s="358"/>
      <c r="H55" s="345"/>
      <c r="I55" s="345"/>
      <c r="J55" s="345"/>
      <c r="K55" s="345"/>
      <c r="L55" s="345"/>
      <c r="M55" s="345"/>
      <c r="N55" s="345"/>
    </row>
    <row r="56" spans="1:14" x14ac:dyDescent="0.25">
      <c r="A56" s="345"/>
      <c r="B56" s="345"/>
      <c r="C56" s="345"/>
      <c r="D56" s="345"/>
      <c r="E56" s="360">
        <v>4.8999999999999897</v>
      </c>
      <c r="F56" s="358">
        <v>5</v>
      </c>
      <c r="G56" s="358"/>
      <c r="H56" s="345"/>
      <c r="I56" s="345"/>
      <c r="J56" s="345"/>
      <c r="K56" s="345"/>
      <c r="L56" s="345"/>
      <c r="M56" s="345"/>
      <c r="N56" s="345"/>
    </row>
    <row r="57" spans="1:14" x14ac:dyDescent="0.25">
      <c r="A57" s="345"/>
      <c r="B57" s="345"/>
      <c r="C57" s="345"/>
      <c r="D57" s="345"/>
      <c r="E57" s="360">
        <v>5</v>
      </c>
      <c r="F57" s="358">
        <v>3</v>
      </c>
      <c r="G57" s="358"/>
      <c r="H57" s="345"/>
      <c r="I57" s="345"/>
      <c r="J57" s="345"/>
      <c r="K57" s="345"/>
      <c r="L57" s="345"/>
      <c r="M57" s="345"/>
      <c r="N57" s="345"/>
    </row>
    <row r="58" spans="1:14" x14ac:dyDescent="0.25">
      <c r="A58" s="345"/>
      <c r="B58" s="345"/>
      <c r="C58" s="345"/>
      <c r="D58" s="345"/>
      <c r="E58" s="360">
        <v>5.0999999999999899</v>
      </c>
      <c r="F58" s="358">
        <v>3</v>
      </c>
      <c r="G58" s="358"/>
      <c r="H58" s="345"/>
      <c r="I58" s="345"/>
      <c r="J58" s="345"/>
      <c r="K58" s="345"/>
      <c r="L58" s="345"/>
      <c r="M58" s="345"/>
      <c r="N58" s="345"/>
    </row>
    <row r="59" spans="1:14" x14ac:dyDescent="0.25">
      <c r="A59" s="345"/>
      <c r="B59" s="345"/>
      <c r="C59" s="345"/>
      <c r="D59" s="345"/>
      <c r="E59" s="360">
        <v>5.1999999999999904</v>
      </c>
      <c r="F59" s="358">
        <v>3</v>
      </c>
      <c r="G59" s="358"/>
      <c r="H59" s="345"/>
      <c r="I59" s="345"/>
      <c r="J59" s="345"/>
      <c r="K59" s="345"/>
      <c r="L59" s="345"/>
      <c r="M59" s="345"/>
      <c r="N59" s="345"/>
    </row>
    <row r="60" spans="1:14" x14ac:dyDescent="0.25">
      <c r="A60" s="345"/>
      <c r="B60" s="345"/>
      <c r="C60" s="345"/>
      <c r="D60" s="345"/>
      <c r="E60" s="360">
        <v>5.2999999999999901</v>
      </c>
      <c r="F60" s="358">
        <v>3</v>
      </c>
      <c r="G60" s="358"/>
      <c r="H60" s="345"/>
      <c r="I60" s="345"/>
      <c r="J60" s="345"/>
      <c r="K60" s="345"/>
      <c r="L60" s="345"/>
      <c r="M60" s="345"/>
      <c r="N60" s="345"/>
    </row>
    <row r="61" spans="1:14" x14ac:dyDescent="0.25">
      <c r="A61" s="345"/>
      <c r="B61" s="345"/>
      <c r="C61" s="345"/>
      <c r="D61" s="345"/>
      <c r="E61" s="360">
        <v>5.3999999999999897</v>
      </c>
      <c r="F61" s="358">
        <v>3</v>
      </c>
      <c r="G61" s="358"/>
      <c r="H61" s="345"/>
      <c r="I61" s="345"/>
      <c r="J61" s="345"/>
      <c r="K61" s="345"/>
      <c r="L61" s="345"/>
      <c r="M61" s="345"/>
      <c r="N61" s="345"/>
    </row>
    <row r="62" spans="1:14" x14ac:dyDescent="0.25">
      <c r="A62" s="345"/>
      <c r="B62" s="345"/>
      <c r="C62" s="345"/>
      <c r="D62" s="345"/>
      <c r="E62" s="360">
        <v>5.4999999999999902</v>
      </c>
      <c r="F62" s="358">
        <v>3</v>
      </c>
      <c r="G62" s="358"/>
      <c r="H62" s="345"/>
      <c r="I62" s="345"/>
      <c r="J62" s="345"/>
      <c r="K62" s="345"/>
      <c r="L62" s="345"/>
      <c r="M62" s="345"/>
      <c r="N62" s="345"/>
    </row>
    <row r="63" spans="1:14" x14ac:dyDescent="0.25">
      <c r="A63" s="345"/>
      <c r="B63" s="345"/>
      <c r="C63" s="345"/>
      <c r="D63" s="345"/>
      <c r="E63" s="360">
        <v>5.5999999999999899</v>
      </c>
      <c r="F63" s="358">
        <v>1</v>
      </c>
      <c r="G63" s="358"/>
      <c r="H63" s="345"/>
      <c r="I63" s="345"/>
      <c r="J63" s="345"/>
      <c r="K63" s="345"/>
      <c r="L63" s="345"/>
      <c r="M63" s="345"/>
      <c r="N63" s="345"/>
    </row>
    <row r="64" spans="1:14" x14ac:dyDescent="0.25">
      <c r="A64" s="345"/>
      <c r="B64" s="345"/>
      <c r="C64" s="345"/>
      <c r="D64" s="345"/>
      <c r="E64" s="360">
        <v>5.6999999999999904</v>
      </c>
      <c r="F64" s="358">
        <v>1</v>
      </c>
      <c r="G64" s="358"/>
      <c r="H64" s="345"/>
      <c r="I64" s="345"/>
      <c r="J64" s="345"/>
      <c r="K64" s="345"/>
      <c r="L64" s="345"/>
      <c r="M64" s="345"/>
      <c r="N64" s="345"/>
    </row>
    <row r="65" spans="1:14" x14ac:dyDescent="0.25">
      <c r="A65" s="345"/>
      <c r="B65" s="345"/>
      <c r="C65" s="345"/>
      <c r="D65" s="345"/>
      <c r="E65" s="360">
        <v>5.7999999999999901</v>
      </c>
      <c r="F65" s="358">
        <v>1</v>
      </c>
      <c r="G65" s="358"/>
      <c r="H65" s="345"/>
      <c r="I65" s="345"/>
      <c r="J65" s="345"/>
      <c r="K65" s="345"/>
      <c r="L65" s="345"/>
      <c r="M65" s="345"/>
      <c r="N65" s="345"/>
    </row>
    <row r="66" spans="1:14" x14ac:dyDescent="0.25">
      <c r="A66" s="345"/>
      <c r="B66" s="345"/>
      <c r="C66" s="345"/>
      <c r="D66" s="345"/>
      <c r="E66" s="360">
        <v>5.8999999999999897</v>
      </c>
      <c r="F66" s="358">
        <v>1</v>
      </c>
      <c r="G66" s="358"/>
      <c r="H66" s="345"/>
      <c r="I66" s="345"/>
      <c r="J66" s="345"/>
      <c r="K66" s="345"/>
      <c r="L66" s="345"/>
      <c r="M66" s="345"/>
      <c r="N66" s="345"/>
    </row>
    <row r="67" spans="1:14" x14ac:dyDescent="0.25">
      <c r="A67" s="345"/>
      <c r="B67" s="345"/>
      <c r="C67" s="345"/>
      <c r="D67" s="345"/>
      <c r="E67" s="360">
        <v>5.9999999999999902</v>
      </c>
      <c r="F67" s="358">
        <v>1</v>
      </c>
      <c r="G67" s="358"/>
      <c r="H67" s="345"/>
      <c r="I67" s="345"/>
      <c r="J67" s="345"/>
      <c r="K67" s="345"/>
      <c r="L67" s="345"/>
      <c r="M67" s="345"/>
      <c r="N67" s="345"/>
    </row>
    <row r="68" spans="1:14" x14ac:dyDescent="0.25">
      <c r="A68" s="345"/>
      <c r="B68" s="345"/>
      <c r="C68" s="345"/>
      <c r="D68" s="345"/>
      <c r="E68" s="360">
        <v>6.0999999999999899</v>
      </c>
      <c r="F68" s="358">
        <v>0</v>
      </c>
      <c r="G68" s="358"/>
      <c r="H68" s="345"/>
      <c r="I68" s="345"/>
      <c r="J68" s="345"/>
      <c r="K68" s="345"/>
      <c r="L68" s="345"/>
      <c r="M68" s="345"/>
      <c r="N68" s="345"/>
    </row>
    <row r="69" spans="1:14" x14ac:dyDescent="0.25">
      <c r="A69" s="345"/>
      <c r="B69" s="345"/>
      <c r="C69" s="345"/>
      <c r="D69" s="345"/>
      <c r="E69" s="360">
        <v>6.1999999999999904</v>
      </c>
      <c r="F69" s="358">
        <v>0</v>
      </c>
      <c r="G69" s="358"/>
      <c r="H69" s="345"/>
      <c r="I69" s="345"/>
      <c r="J69" s="345"/>
      <c r="K69" s="345"/>
      <c r="L69" s="345"/>
      <c r="M69" s="345"/>
      <c r="N69" s="345"/>
    </row>
    <row r="70" spans="1:14" x14ac:dyDescent="0.25">
      <c r="A70" s="345"/>
      <c r="B70" s="345"/>
      <c r="C70" s="345"/>
      <c r="D70" s="345"/>
      <c r="E70" s="360">
        <v>6.2999999999999901</v>
      </c>
      <c r="F70" s="358">
        <v>0</v>
      </c>
      <c r="G70" s="358"/>
      <c r="H70" s="345"/>
      <c r="I70" s="345"/>
      <c r="J70" s="345"/>
      <c r="K70" s="345"/>
      <c r="L70" s="345"/>
      <c r="M70" s="345"/>
      <c r="N70" s="345"/>
    </row>
    <row r="71" spans="1:14" x14ac:dyDescent="0.25">
      <c r="A71" s="345"/>
      <c r="B71" s="345"/>
      <c r="C71" s="345"/>
      <c r="D71" s="345"/>
      <c r="E71" s="360">
        <v>6.3999999999999897</v>
      </c>
      <c r="F71" s="358">
        <v>0</v>
      </c>
      <c r="G71" s="358"/>
      <c r="H71" s="345"/>
      <c r="I71" s="345"/>
      <c r="J71" s="345"/>
      <c r="K71" s="345"/>
      <c r="L71" s="345"/>
      <c r="M71" s="345"/>
      <c r="N71" s="345"/>
    </row>
    <row r="72" spans="1:14" x14ac:dyDescent="0.25">
      <c r="A72" s="345"/>
      <c r="B72" s="345"/>
      <c r="C72" s="345"/>
      <c r="D72" s="345"/>
      <c r="E72" s="360">
        <v>6.4999999999999902</v>
      </c>
      <c r="F72" s="358">
        <v>0</v>
      </c>
      <c r="G72" s="358"/>
      <c r="H72" s="345"/>
      <c r="I72" s="345"/>
      <c r="J72" s="345"/>
      <c r="K72" s="345"/>
      <c r="L72" s="345"/>
      <c r="M72" s="345"/>
      <c r="N72" s="345"/>
    </row>
    <row r="73" spans="1:14" x14ac:dyDescent="0.25">
      <c r="A73" s="345"/>
      <c r="B73" s="345"/>
      <c r="C73" s="345"/>
      <c r="D73" s="345"/>
      <c r="E73" s="360">
        <v>6.5999999999999899</v>
      </c>
      <c r="F73" s="358">
        <v>0</v>
      </c>
      <c r="G73" s="358"/>
      <c r="H73" s="345"/>
      <c r="I73" s="345"/>
      <c r="J73" s="345"/>
      <c r="K73" s="345"/>
      <c r="L73" s="345"/>
      <c r="M73" s="345"/>
      <c r="N73" s="345"/>
    </row>
    <row r="74" spans="1:14" x14ac:dyDescent="0.25">
      <c r="A74" s="345"/>
      <c r="B74" s="345"/>
      <c r="C74" s="345"/>
      <c r="D74" s="345"/>
      <c r="E74" s="360">
        <v>6.6999999999999904</v>
      </c>
      <c r="F74" s="358">
        <v>0</v>
      </c>
      <c r="G74" s="358"/>
      <c r="H74" s="345"/>
      <c r="I74" s="345"/>
      <c r="J74" s="345"/>
      <c r="K74" s="345"/>
      <c r="L74" s="345"/>
      <c r="M74" s="345"/>
      <c r="N74" s="345"/>
    </row>
    <row r="75" spans="1:14" x14ac:dyDescent="0.25">
      <c r="A75" s="345"/>
      <c r="B75" s="345"/>
      <c r="C75" s="345"/>
      <c r="D75" s="345"/>
      <c r="E75" s="360">
        <v>6.7999999999999901</v>
      </c>
      <c r="F75" s="358">
        <v>0</v>
      </c>
      <c r="G75" s="358"/>
      <c r="H75" s="345"/>
      <c r="I75" s="345"/>
      <c r="J75" s="345"/>
      <c r="K75" s="345"/>
      <c r="L75" s="345"/>
      <c r="M75" s="345"/>
      <c r="N75" s="345"/>
    </row>
    <row r="76" spans="1:14" x14ac:dyDescent="0.25">
      <c r="A76" s="345"/>
      <c r="B76" s="345"/>
      <c r="C76" s="345"/>
      <c r="D76" s="345"/>
      <c r="E76" s="360">
        <v>6.8999999999999897</v>
      </c>
      <c r="F76" s="358">
        <v>0</v>
      </c>
      <c r="G76" s="358"/>
      <c r="H76" s="345"/>
      <c r="I76" s="345"/>
      <c r="J76" s="345"/>
      <c r="K76" s="345"/>
      <c r="L76" s="345"/>
      <c r="M76" s="345"/>
      <c r="N76" s="345"/>
    </row>
    <row r="77" spans="1:14" x14ac:dyDescent="0.25">
      <c r="A77" s="345"/>
      <c r="B77" s="345"/>
      <c r="C77" s="345"/>
      <c r="D77" s="345"/>
      <c r="E77" s="360">
        <v>6.9999999999999902</v>
      </c>
      <c r="F77" s="358">
        <v>0</v>
      </c>
      <c r="G77" s="358"/>
      <c r="H77" s="345"/>
      <c r="I77" s="345"/>
      <c r="J77" s="345"/>
      <c r="K77" s="345"/>
      <c r="L77" s="345"/>
      <c r="M77" s="345"/>
      <c r="N77" s="345"/>
    </row>
    <row r="78" spans="1:14" x14ac:dyDescent="0.25">
      <c r="A78" s="345"/>
      <c r="B78" s="345"/>
      <c r="C78" s="345"/>
      <c r="D78" s="345"/>
      <c r="E78" s="360">
        <v>7.0999999999999899</v>
      </c>
      <c r="F78" s="358">
        <v>0</v>
      </c>
      <c r="G78" s="358"/>
      <c r="H78" s="345"/>
      <c r="I78" s="345"/>
      <c r="J78" s="345"/>
      <c r="K78" s="345"/>
      <c r="L78" s="345"/>
      <c r="M78" s="345"/>
      <c r="N78" s="345"/>
    </row>
    <row r="79" spans="1:14" x14ac:dyDescent="0.25">
      <c r="A79" s="345"/>
      <c r="B79" s="345"/>
      <c r="C79" s="345"/>
      <c r="D79" s="345"/>
      <c r="E79" s="360">
        <v>7.1999999999999904</v>
      </c>
      <c r="F79" s="358">
        <v>0</v>
      </c>
      <c r="G79" s="358"/>
      <c r="H79" s="345"/>
      <c r="I79" s="345"/>
      <c r="J79" s="345"/>
      <c r="K79" s="345"/>
      <c r="L79" s="345"/>
      <c r="M79" s="345"/>
      <c r="N79" s="345"/>
    </row>
    <row r="80" spans="1:14" x14ac:dyDescent="0.25">
      <c r="A80" s="345"/>
      <c r="B80" s="345"/>
      <c r="C80" s="345"/>
      <c r="D80" s="345"/>
      <c r="E80" s="360">
        <v>7.2999999999999901</v>
      </c>
      <c r="F80" s="358">
        <v>0</v>
      </c>
      <c r="G80" s="358"/>
      <c r="H80" s="345"/>
      <c r="I80" s="345"/>
      <c r="J80" s="345"/>
      <c r="K80" s="345"/>
      <c r="L80" s="345"/>
      <c r="M80" s="345"/>
      <c r="N80" s="345"/>
    </row>
    <row r="81" spans="1:14" x14ac:dyDescent="0.25">
      <c r="A81" s="345"/>
      <c r="B81" s="345"/>
      <c r="C81" s="345"/>
      <c r="D81" s="345"/>
      <c r="E81" s="360">
        <v>7.3999999999999897</v>
      </c>
      <c r="F81" s="358">
        <v>0</v>
      </c>
      <c r="G81" s="358"/>
      <c r="H81" s="345"/>
      <c r="I81" s="345"/>
      <c r="J81" s="345"/>
      <c r="K81" s="345"/>
      <c r="L81" s="345"/>
      <c r="M81" s="345"/>
      <c r="N81" s="345"/>
    </row>
    <row r="82" spans="1:14" x14ac:dyDescent="0.25">
      <c r="A82" s="345"/>
      <c r="B82" s="345"/>
      <c r="C82" s="345"/>
      <c r="D82" s="345"/>
      <c r="E82" s="360">
        <v>7.4999999999999902</v>
      </c>
      <c r="F82" s="358">
        <v>0</v>
      </c>
      <c r="G82" s="358"/>
      <c r="H82" s="345"/>
      <c r="I82" s="345"/>
      <c r="J82" s="345"/>
      <c r="K82" s="345"/>
      <c r="L82" s="345"/>
      <c r="M82" s="345"/>
      <c r="N82" s="345"/>
    </row>
    <row r="83" spans="1:14" x14ac:dyDescent="0.25">
      <c r="A83" s="345"/>
      <c r="B83" s="345"/>
      <c r="C83" s="345"/>
      <c r="D83" s="345"/>
      <c r="E83" s="360">
        <v>7.5999999999999899</v>
      </c>
      <c r="F83" s="358">
        <v>0</v>
      </c>
      <c r="G83" s="358"/>
      <c r="H83" s="345"/>
      <c r="I83" s="345"/>
      <c r="J83" s="345"/>
      <c r="K83" s="345"/>
      <c r="L83" s="345"/>
      <c r="M83" s="345"/>
      <c r="N83" s="345"/>
    </row>
    <row r="84" spans="1:14" x14ac:dyDescent="0.25">
      <c r="A84" s="345"/>
      <c r="B84" s="345"/>
      <c r="C84" s="345"/>
      <c r="D84" s="345"/>
      <c r="E84" s="360">
        <v>7.6999999999999904</v>
      </c>
      <c r="F84" s="358">
        <v>0</v>
      </c>
      <c r="G84" s="358"/>
      <c r="H84" s="345"/>
      <c r="I84" s="345"/>
      <c r="J84" s="345"/>
      <c r="K84" s="345"/>
      <c r="L84" s="345"/>
      <c r="M84" s="345"/>
      <c r="N84" s="345"/>
    </row>
    <row r="85" spans="1:14" x14ac:dyDescent="0.25">
      <c r="A85" s="345"/>
      <c r="B85" s="345"/>
      <c r="C85" s="345"/>
      <c r="D85" s="345"/>
      <c r="E85" s="360">
        <v>7.7999999999999901</v>
      </c>
      <c r="F85" s="358">
        <v>0</v>
      </c>
      <c r="G85" s="358"/>
      <c r="H85" s="345"/>
      <c r="I85" s="345"/>
      <c r="J85" s="345"/>
      <c r="K85" s="345"/>
      <c r="L85" s="345"/>
      <c r="M85" s="345"/>
      <c r="N85" s="345"/>
    </row>
    <row r="86" spans="1:14" x14ac:dyDescent="0.25">
      <c r="A86" s="345"/>
      <c r="B86" s="345"/>
      <c r="C86" s="345"/>
      <c r="D86" s="345"/>
      <c r="E86" s="360">
        <v>7.8999999999999897</v>
      </c>
      <c r="F86" s="358">
        <v>0</v>
      </c>
      <c r="G86" s="358"/>
      <c r="H86" s="345"/>
      <c r="I86" s="345"/>
      <c r="J86" s="345"/>
      <c r="K86" s="345"/>
      <c r="L86" s="345"/>
      <c r="M86" s="345"/>
      <c r="N86" s="345"/>
    </row>
    <row r="87" spans="1:14" x14ac:dyDescent="0.25">
      <c r="A87" s="345"/>
      <c r="B87" s="345"/>
      <c r="C87" s="345"/>
      <c r="D87" s="345"/>
      <c r="E87" s="360">
        <v>7.9999999999999902</v>
      </c>
      <c r="F87" s="358">
        <v>0</v>
      </c>
      <c r="G87" s="358"/>
      <c r="H87" s="345"/>
      <c r="I87" s="345"/>
      <c r="J87" s="345"/>
      <c r="K87" s="345"/>
      <c r="L87" s="345"/>
      <c r="M87" s="345"/>
      <c r="N87" s="345"/>
    </row>
    <row r="88" spans="1:14" x14ac:dyDescent="0.25">
      <c r="A88" s="345"/>
      <c r="B88" s="345"/>
      <c r="C88" s="345"/>
      <c r="D88" s="345"/>
      <c r="E88" s="360">
        <v>8.0999999999999908</v>
      </c>
      <c r="F88" s="358">
        <v>0</v>
      </c>
      <c r="G88" s="358"/>
      <c r="H88" s="345"/>
      <c r="I88" s="345"/>
      <c r="J88" s="345"/>
      <c r="K88" s="345"/>
      <c r="L88" s="345"/>
      <c r="M88" s="345"/>
      <c r="N88" s="345"/>
    </row>
    <row r="89" spans="1:14" x14ac:dyDescent="0.25">
      <c r="A89" s="345"/>
      <c r="B89" s="345"/>
      <c r="C89" s="345"/>
      <c r="D89" s="345"/>
      <c r="E89" s="360">
        <v>8.1999999999999904</v>
      </c>
      <c r="F89" s="358">
        <v>0</v>
      </c>
      <c r="G89" s="358"/>
      <c r="H89" s="345"/>
      <c r="I89" s="345"/>
      <c r="J89" s="345"/>
      <c r="K89" s="345"/>
      <c r="L89" s="345"/>
      <c r="M89" s="345"/>
      <c r="N89" s="345"/>
    </row>
    <row r="90" spans="1:14" x14ac:dyDescent="0.25">
      <c r="A90" s="345"/>
      <c r="B90" s="345"/>
      <c r="C90" s="345"/>
      <c r="D90" s="345"/>
      <c r="E90" s="360">
        <v>8.2999999999999901</v>
      </c>
      <c r="F90" s="358">
        <v>0</v>
      </c>
      <c r="G90" s="358"/>
      <c r="H90" s="345"/>
      <c r="I90" s="345"/>
      <c r="J90" s="345"/>
      <c r="K90" s="345"/>
      <c r="L90" s="345"/>
      <c r="M90" s="345"/>
      <c r="N90" s="345"/>
    </row>
    <row r="91" spans="1:14" x14ac:dyDescent="0.25">
      <c r="A91" s="345"/>
      <c r="B91" s="345"/>
      <c r="C91" s="345"/>
      <c r="D91" s="345"/>
      <c r="E91" s="360">
        <v>8.3999999999999897</v>
      </c>
      <c r="F91" s="358">
        <v>0</v>
      </c>
      <c r="G91" s="358"/>
      <c r="H91" s="345"/>
      <c r="I91" s="345"/>
      <c r="J91" s="345"/>
      <c r="K91" s="345"/>
      <c r="L91" s="345"/>
      <c r="M91" s="345"/>
      <c r="N91" s="345"/>
    </row>
    <row r="92" spans="1:14" x14ac:dyDescent="0.25">
      <c r="A92" s="345"/>
      <c r="B92" s="345"/>
      <c r="C92" s="345"/>
      <c r="D92" s="345"/>
      <c r="E92" s="360">
        <v>8.4999999999999893</v>
      </c>
      <c r="F92" s="358">
        <v>0</v>
      </c>
      <c r="G92" s="358"/>
      <c r="H92" s="345"/>
      <c r="I92" s="345"/>
      <c r="J92" s="345"/>
      <c r="K92" s="345"/>
      <c r="L92" s="345"/>
      <c r="M92" s="345"/>
      <c r="N92" s="345"/>
    </row>
    <row r="93" spans="1:14" x14ac:dyDescent="0.25">
      <c r="A93" s="345"/>
      <c r="B93" s="345"/>
      <c r="C93" s="345"/>
      <c r="D93" s="345"/>
      <c r="E93" s="360">
        <v>8.5999999999999908</v>
      </c>
      <c r="F93" s="358">
        <v>0</v>
      </c>
      <c r="G93" s="358"/>
      <c r="H93" s="345"/>
      <c r="I93" s="345"/>
      <c r="J93" s="345"/>
      <c r="K93" s="345"/>
      <c r="L93" s="345"/>
      <c r="M93" s="345"/>
      <c r="N93" s="345"/>
    </row>
    <row r="94" spans="1:14" x14ac:dyDescent="0.25">
      <c r="A94" s="345"/>
      <c r="B94" s="345"/>
      <c r="C94" s="345"/>
      <c r="D94" s="345"/>
      <c r="E94" s="360">
        <v>8.6999999999999904</v>
      </c>
      <c r="F94" s="358">
        <v>0</v>
      </c>
      <c r="G94" s="358"/>
      <c r="H94" s="345"/>
      <c r="I94" s="345"/>
      <c r="J94" s="345"/>
      <c r="K94" s="345"/>
      <c r="L94" s="345"/>
      <c r="M94" s="345"/>
      <c r="N94" s="345"/>
    </row>
    <row r="95" spans="1:14" x14ac:dyDescent="0.25">
      <c r="A95" s="345"/>
      <c r="B95" s="345"/>
      <c r="C95" s="345"/>
      <c r="D95" s="345"/>
      <c r="E95" s="360">
        <v>8.7999999999999901</v>
      </c>
      <c r="F95" s="358">
        <v>0</v>
      </c>
      <c r="G95" s="358"/>
      <c r="H95" s="345"/>
      <c r="I95" s="345"/>
      <c r="J95" s="345"/>
      <c r="K95" s="345"/>
      <c r="L95" s="345"/>
      <c r="M95" s="345"/>
      <c r="N95" s="345"/>
    </row>
    <row r="96" spans="1:14" x14ac:dyDescent="0.25">
      <c r="A96" s="345"/>
      <c r="B96" s="345"/>
      <c r="C96" s="345"/>
      <c r="D96" s="345"/>
      <c r="E96" s="360">
        <v>8.8999999999999897</v>
      </c>
      <c r="F96" s="358">
        <v>0</v>
      </c>
      <c r="G96" s="358"/>
      <c r="H96" s="345"/>
      <c r="I96" s="345"/>
      <c r="J96" s="345"/>
      <c r="K96" s="345"/>
      <c r="L96" s="345"/>
      <c r="M96" s="345"/>
      <c r="N96" s="345"/>
    </row>
    <row r="97" spans="1:14" x14ac:dyDescent="0.25">
      <c r="A97" s="345"/>
      <c r="B97" s="345"/>
      <c r="C97" s="345"/>
      <c r="D97" s="345"/>
      <c r="E97" s="360">
        <v>8.9999999999999893</v>
      </c>
      <c r="F97" s="358">
        <v>1</v>
      </c>
      <c r="G97" s="358"/>
      <c r="H97" s="345"/>
      <c r="I97" s="345"/>
      <c r="J97" s="345"/>
      <c r="K97" s="345"/>
      <c r="L97" s="345"/>
      <c r="M97" s="345"/>
      <c r="N97" s="345"/>
    </row>
    <row r="98" spans="1:14" x14ac:dyDescent="0.25">
      <c r="A98" s="345"/>
      <c r="B98" s="345"/>
      <c r="C98" s="345"/>
      <c r="D98" s="345"/>
      <c r="E98" s="360">
        <v>9.0999999999999908</v>
      </c>
      <c r="F98" s="358">
        <v>1</v>
      </c>
      <c r="G98" s="358"/>
      <c r="H98" s="345"/>
      <c r="I98" s="345"/>
      <c r="J98" s="345"/>
      <c r="K98" s="345"/>
      <c r="L98" s="345"/>
      <c r="M98" s="345"/>
      <c r="N98" s="345"/>
    </row>
    <row r="99" spans="1:14" x14ac:dyDescent="0.25">
      <c r="A99" s="345"/>
      <c r="B99" s="345"/>
      <c r="C99" s="345"/>
      <c r="D99" s="345"/>
      <c r="E99" s="360">
        <v>9.1999999999999904</v>
      </c>
      <c r="F99" s="358">
        <v>1</v>
      </c>
      <c r="G99" s="358"/>
      <c r="H99" s="345"/>
      <c r="I99" s="345"/>
      <c r="J99" s="345"/>
      <c r="K99" s="345"/>
      <c r="L99" s="345"/>
      <c r="M99" s="345"/>
      <c r="N99" s="345"/>
    </row>
    <row r="100" spans="1:14" x14ac:dyDescent="0.25">
      <c r="A100" s="345"/>
      <c r="B100" s="345"/>
      <c r="C100" s="345"/>
      <c r="D100" s="345"/>
      <c r="E100" s="360">
        <v>9.2999999999999901</v>
      </c>
      <c r="F100" s="358">
        <v>1</v>
      </c>
      <c r="G100" s="358"/>
      <c r="H100" s="345"/>
      <c r="I100" s="345"/>
      <c r="J100" s="345"/>
      <c r="K100" s="345"/>
      <c r="L100" s="345"/>
      <c r="M100" s="345"/>
      <c r="N100" s="345"/>
    </row>
    <row r="101" spans="1:14" x14ac:dyDescent="0.25">
      <c r="A101" s="345"/>
      <c r="B101" s="345"/>
      <c r="C101" s="345"/>
      <c r="D101" s="345"/>
      <c r="E101" s="360">
        <v>9.3999999999999897</v>
      </c>
      <c r="F101" s="358">
        <v>1</v>
      </c>
      <c r="G101" s="358"/>
      <c r="H101" s="345"/>
      <c r="I101" s="345"/>
      <c r="J101" s="345"/>
      <c r="K101" s="345"/>
      <c r="L101" s="345"/>
      <c r="M101" s="345"/>
      <c r="N101" s="345"/>
    </row>
    <row r="102" spans="1:14" x14ac:dyDescent="0.25">
      <c r="A102" s="345"/>
      <c r="B102" s="345"/>
      <c r="C102" s="345"/>
      <c r="D102" s="345"/>
      <c r="E102" s="360">
        <v>9.4999999999999893</v>
      </c>
      <c r="F102" s="358">
        <v>1</v>
      </c>
      <c r="G102" s="358"/>
      <c r="H102" s="345"/>
      <c r="I102" s="345"/>
      <c r="J102" s="345"/>
      <c r="K102" s="345"/>
      <c r="L102" s="345"/>
      <c r="M102" s="345"/>
      <c r="N102" s="345"/>
    </row>
    <row r="103" spans="1:14" x14ac:dyDescent="0.25">
      <c r="A103" s="345"/>
      <c r="B103" s="345"/>
      <c r="C103" s="345"/>
      <c r="D103" s="345"/>
      <c r="E103" s="360">
        <v>9.5999999999999908</v>
      </c>
      <c r="F103" s="358">
        <v>1</v>
      </c>
      <c r="G103" s="358"/>
      <c r="H103" s="345"/>
      <c r="I103" s="345"/>
      <c r="J103" s="345"/>
      <c r="K103" s="345"/>
      <c r="L103" s="345"/>
      <c r="M103" s="345"/>
      <c r="N103" s="345"/>
    </row>
    <row r="104" spans="1:14" x14ac:dyDescent="0.25">
      <c r="A104" s="345"/>
      <c r="B104" s="345"/>
      <c r="C104" s="345"/>
      <c r="D104" s="345"/>
      <c r="E104" s="360">
        <v>9.6999999999999904</v>
      </c>
      <c r="F104" s="358">
        <v>1</v>
      </c>
      <c r="G104" s="358"/>
      <c r="H104" s="345"/>
      <c r="I104" s="345"/>
      <c r="J104" s="345"/>
      <c r="K104" s="345"/>
      <c r="L104" s="345"/>
      <c r="M104" s="345"/>
      <c r="N104" s="345"/>
    </row>
    <row r="105" spans="1:14" x14ac:dyDescent="0.25">
      <c r="A105" s="345"/>
      <c r="B105" s="345"/>
      <c r="C105" s="345"/>
      <c r="D105" s="345"/>
      <c r="E105" s="360">
        <v>9.7999999999999901</v>
      </c>
      <c r="F105" s="358">
        <v>1</v>
      </c>
      <c r="G105" s="358"/>
      <c r="H105" s="345"/>
      <c r="I105" s="345"/>
      <c r="J105" s="345"/>
      <c r="K105" s="345"/>
      <c r="L105" s="345"/>
      <c r="M105" s="345"/>
      <c r="N105" s="345"/>
    </row>
    <row r="106" spans="1:14" x14ac:dyDescent="0.25">
      <c r="A106" s="345"/>
      <c r="B106" s="345"/>
      <c r="C106" s="345"/>
      <c r="D106" s="345"/>
      <c r="E106" s="360">
        <v>9.8999999999999897</v>
      </c>
      <c r="F106" s="358">
        <v>1</v>
      </c>
      <c r="G106" s="358"/>
      <c r="H106" s="345"/>
      <c r="I106" s="345"/>
      <c r="J106" s="345"/>
      <c r="K106" s="345"/>
      <c r="L106" s="345"/>
      <c r="M106" s="345"/>
      <c r="N106" s="345"/>
    </row>
    <row r="107" spans="1:14" x14ac:dyDescent="0.25">
      <c r="A107" s="345"/>
      <c r="B107" s="345"/>
      <c r="C107" s="345"/>
      <c r="D107" s="345"/>
      <c r="E107" s="360">
        <v>9.9999999999999893</v>
      </c>
      <c r="F107" s="358">
        <v>1</v>
      </c>
      <c r="G107" s="358"/>
      <c r="H107" s="345"/>
      <c r="I107" s="345"/>
      <c r="J107" s="345"/>
      <c r="K107" s="345"/>
      <c r="L107" s="345"/>
      <c r="M107" s="345"/>
      <c r="N107" s="345"/>
    </row>
    <row r="108" spans="1:14" x14ac:dyDescent="0.25">
      <c r="A108" s="345"/>
      <c r="B108" s="345"/>
      <c r="C108" s="345"/>
      <c r="D108" s="345"/>
      <c r="E108" s="360">
        <v>10.1</v>
      </c>
      <c r="F108" s="358">
        <v>2</v>
      </c>
      <c r="G108" s="358"/>
      <c r="H108" s="345"/>
      <c r="I108" s="345"/>
      <c r="J108" s="345"/>
      <c r="K108" s="345"/>
      <c r="L108" s="345"/>
      <c r="M108" s="345"/>
      <c r="N108" s="345"/>
    </row>
    <row r="109" spans="1:14" x14ac:dyDescent="0.25">
      <c r="A109" s="345"/>
      <c r="B109" s="345"/>
      <c r="C109" s="345"/>
      <c r="D109" s="345"/>
      <c r="E109" s="360">
        <v>10.199999999999999</v>
      </c>
      <c r="F109" s="358">
        <v>2</v>
      </c>
      <c r="G109" s="358"/>
      <c r="H109" s="345"/>
      <c r="I109" s="345"/>
      <c r="J109" s="345"/>
      <c r="K109" s="345"/>
      <c r="L109" s="345"/>
      <c r="M109" s="345"/>
      <c r="N109" s="345"/>
    </row>
    <row r="110" spans="1:14" x14ac:dyDescent="0.25">
      <c r="A110" s="345"/>
      <c r="B110" s="345"/>
      <c r="C110" s="345"/>
      <c r="D110" s="345"/>
      <c r="E110" s="360">
        <v>10.3</v>
      </c>
      <c r="F110" s="358">
        <v>2</v>
      </c>
      <c r="G110" s="358"/>
      <c r="H110" s="345"/>
      <c r="I110" s="345"/>
      <c r="J110" s="345"/>
      <c r="K110" s="345"/>
      <c r="L110" s="345"/>
      <c r="M110" s="345"/>
      <c r="N110" s="345"/>
    </row>
    <row r="111" spans="1:14" x14ac:dyDescent="0.25">
      <c r="A111" s="345"/>
      <c r="B111" s="345"/>
      <c r="C111" s="345"/>
      <c r="D111" s="345"/>
      <c r="E111" s="360">
        <v>10.4</v>
      </c>
      <c r="F111" s="358">
        <v>2</v>
      </c>
      <c r="G111" s="358"/>
      <c r="H111" s="345"/>
      <c r="I111" s="345"/>
      <c r="J111" s="345"/>
      <c r="K111" s="345"/>
      <c r="L111" s="345"/>
      <c r="M111" s="345"/>
      <c r="N111" s="345"/>
    </row>
    <row r="112" spans="1:14" x14ac:dyDescent="0.25">
      <c r="A112" s="345"/>
      <c r="B112" s="345"/>
      <c r="C112" s="345"/>
      <c r="D112" s="345"/>
      <c r="E112" s="360">
        <v>10.5</v>
      </c>
      <c r="F112" s="358">
        <v>2</v>
      </c>
      <c r="G112" s="358"/>
      <c r="H112" s="345"/>
      <c r="I112" s="345"/>
      <c r="J112" s="345"/>
      <c r="K112" s="345"/>
      <c r="L112" s="345"/>
      <c r="M112" s="345"/>
      <c r="N112" s="345"/>
    </row>
    <row r="113" spans="1:14" x14ac:dyDescent="0.25">
      <c r="A113" s="345"/>
      <c r="B113" s="345"/>
      <c r="C113" s="345"/>
      <c r="D113" s="345"/>
      <c r="E113" s="360">
        <v>10.6</v>
      </c>
      <c r="F113" s="358">
        <v>2</v>
      </c>
      <c r="G113" s="358"/>
      <c r="H113" s="345"/>
      <c r="I113" s="345"/>
      <c r="J113" s="345"/>
      <c r="K113" s="345"/>
      <c r="L113" s="345"/>
      <c r="M113" s="345"/>
      <c r="N113" s="345"/>
    </row>
    <row r="114" spans="1:14" x14ac:dyDescent="0.25">
      <c r="A114" s="345"/>
      <c r="B114" s="345"/>
      <c r="C114" s="345"/>
      <c r="D114" s="345"/>
      <c r="E114" s="360">
        <v>10.7</v>
      </c>
      <c r="F114" s="358">
        <v>2</v>
      </c>
      <c r="G114" s="358"/>
      <c r="H114" s="345"/>
      <c r="I114" s="345"/>
      <c r="J114" s="345"/>
      <c r="K114" s="345"/>
      <c r="L114" s="345"/>
      <c r="M114" s="345"/>
      <c r="N114" s="345"/>
    </row>
    <row r="115" spans="1:14" x14ac:dyDescent="0.25">
      <c r="A115" s="345"/>
      <c r="B115" s="345"/>
      <c r="C115" s="345"/>
      <c r="D115" s="345"/>
      <c r="E115" s="360">
        <v>10.8</v>
      </c>
      <c r="F115" s="358">
        <v>2</v>
      </c>
      <c r="G115" s="358"/>
      <c r="H115" s="345"/>
      <c r="I115" s="345"/>
      <c r="J115" s="345"/>
      <c r="K115" s="345"/>
      <c r="L115" s="345"/>
      <c r="M115" s="345"/>
      <c r="N115" s="345"/>
    </row>
    <row r="116" spans="1:14" x14ac:dyDescent="0.25">
      <c r="A116" s="345"/>
      <c r="B116" s="345"/>
      <c r="C116" s="345"/>
      <c r="D116" s="345"/>
      <c r="E116" s="360">
        <v>10.9</v>
      </c>
      <c r="F116" s="358">
        <v>2</v>
      </c>
      <c r="G116" s="358"/>
      <c r="H116" s="345"/>
      <c r="I116" s="345"/>
      <c r="J116" s="345"/>
      <c r="K116" s="345"/>
      <c r="L116" s="345"/>
      <c r="M116" s="345"/>
      <c r="N116" s="345"/>
    </row>
    <row r="117" spans="1:14" x14ac:dyDescent="0.25">
      <c r="A117" s="345"/>
      <c r="B117" s="345"/>
      <c r="C117" s="345"/>
      <c r="D117" s="345"/>
      <c r="E117" s="360">
        <v>11</v>
      </c>
      <c r="F117" s="358">
        <v>2</v>
      </c>
      <c r="G117" s="358"/>
      <c r="H117" s="345"/>
      <c r="I117" s="345"/>
      <c r="J117" s="345"/>
      <c r="K117" s="345"/>
      <c r="L117" s="345"/>
      <c r="M117" s="345"/>
      <c r="N117" s="345"/>
    </row>
    <row r="118" spans="1:14" x14ac:dyDescent="0.25">
      <c r="A118" s="345"/>
      <c r="B118" s="345"/>
      <c r="C118" s="345"/>
      <c r="D118" s="345"/>
      <c r="E118" s="360">
        <v>11.1</v>
      </c>
      <c r="F118" s="358">
        <v>3</v>
      </c>
      <c r="G118" s="358"/>
      <c r="H118" s="345"/>
      <c r="I118" s="345"/>
      <c r="J118" s="345"/>
      <c r="K118" s="345"/>
      <c r="L118" s="345"/>
      <c r="M118" s="345"/>
      <c r="N118" s="345"/>
    </row>
    <row r="119" spans="1:14" x14ac:dyDescent="0.25">
      <c r="A119" s="345"/>
      <c r="B119" s="345"/>
      <c r="C119" s="345"/>
      <c r="D119" s="345"/>
      <c r="E119" s="360">
        <v>11.2</v>
      </c>
      <c r="F119" s="358">
        <v>3</v>
      </c>
      <c r="G119" s="358"/>
      <c r="H119" s="345"/>
      <c r="I119" s="345"/>
      <c r="J119" s="345"/>
      <c r="K119" s="345"/>
      <c r="L119" s="345"/>
      <c r="M119" s="345"/>
      <c r="N119" s="345"/>
    </row>
    <row r="120" spans="1:14" x14ac:dyDescent="0.25">
      <c r="A120" s="345"/>
      <c r="B120" s="345"/>
      <c r="C120" s="345"/>
      <c r="D120" s="345"/>
      <c r="E120" s="360">
        <v>11.3</v>
      </c>
      <c r="F120" s="358">
        <v>3</v>
      </c>
      <c r="G120" s="358"/>
      <c r="H120" s="345"/>
      <c r="I120" s="345"/>
      <c r="J120" s="345"/>
      <c r="K120" s="345"/>
      <c r="L120" s="345"/>
      <c r="M120" s="345"/>
      <c r="N120" s="345"/>
    </row>
    <row r="121" spans="1:14" x14ac:dyDescent="0.25">
      <c r="A121" s="345"/>
      <c r="B121" s="345"/>
      <c r="C121" s="345"/>
      <c r="D121" s="345"/>
      <c r="E121" s="360">
        <v>11.4</v>
      </c>
      <c r="F121" s="358">
        <v>3</v>
      </c>
      <c r="G121" s="358"/>
      <c r="H121" s="345"/>
      <c r="I121" s="345"/>
      <c r="J121" s="345"/>
      <c r="K121" s="345"/>
      <c r="L121" s="345"/>
      <c r="M121" s="345"/>
      <c r="N121" s="345"/>
    </row>
    <row r="122" spans="1:14" x14ac:dyDescent="0.25">
      <c r="A122" s="345"/>
      <c r="B122" s="345"/>
      <c r="C122" s="345"/>
      <c r="D122" s="345"/>
      <c r="E122" s="360">
        <v>11.5</v>
      </c>
      <c r="F122" s="358">
        <v>3</v>
      </c>
      <c r="G122" s="358"/>
      <c r="H122" s="345"/>
      <c r="I122" s="345"/>
      <c r="J122" s="345"/>
      <c r="K122" s="345"/>
      <c r="L122" s="345"/>
      <c r="M122" s="345"/>
      <c r="N122" s="345"/>
    </row>
    <row r="123" spans="1:14" x14ac:dyDescent="0.25">
      <c r="A123" s="345"/>
      <c r="B123" s="345"/>
      <c r="C123" s="345"/>
      <c r="D123" s="345"/>
      <c r="E123" s="360">
        <v>11.6</v>
      </c>
      <c r="F123" s="358">
        <v>3</v>
      </c>
      <c r="G123" s="358"/>
      <c r="H123" s="345"/>
      <c r="I123" s="345"/>
      <c r="J123" s="345"/>
      <c r="K123" s="345"/>
      <c r="L123" s="345"/>
      <c r="M123" s="345"/>
      <c r="N123" s="345"/>
    </row>
    <row r="124" spans="1:14" x14ac:dyDescent="0.25">
      <c r="A124" s="345"/>
      <c r="B124" s="345"/>
      <c r="C124" s="345"/>
      <c r="D124" s="345"/>
      <c r="E124" s="360">
        <v>11.7</v>
      </c>
      <c r="F124" s="358">
        <v>3</v>
      </c>
      <c r="G124" s="358"/>
      <c r="H124" s="345"/>
      <c r="I124" s="345"/>
      <c r="J124" s="345"/>
      <c r="K124" s="345"/>
      <c r="L124" s="345"/>
      <c r="M124" s="345"/>
      <c r="N124" s="345"/>
    </row>
    <row r="125" spans="1:14" x14ac:dyDescent="0.25">
      <c r="A125" s="345"/>
      <c r="B125" s="345"/>
      <c r="C125" s="345"/>
      <c r="D125" s="345"/>
      <c r="E125" s="360">
        <v>11.8</v>
      </c>
      <c r="F125" s="358">
        <v>3</v>
      </c>
      <c r="G125" s="358"/>
      <c r="H125" s="345"/>
      <c r="I125" s="345"/>
      <c r="J125" s="345"/>
      <c r="K125" s="345"/>
      <c r="L125" s="345"/>
      <c r="M125" s="345"/>
      <c r="N125" s="345"/>
    </row>
    <row r="126" spans="1:14" x14ac:dyDescent="0.25">
      <c r="A126" s="345"/>
      <c r="B126" s="345"/>
      <c r="C126" s="345"/>
      <c r="D126" s="345"/>
      <c r="E126" s="360">
        <v>11.9</v>
      </c>
      <c r="F126" s="358">
        <v>3</v>
      </c>
      <c r="G126" s="358"/>
      <c r="H126" s="345"/>
      <c r="I126" s="345"/>
      <c r="J126" s="345"/>
      <c r="K126" s="345"/>
      <c r="L126" s="345"/>
      <c r="M126" s="345"/>
      <c r="N126" s="345"/>
    </row>
    <row r="127" spans="1:14" x14ac:dyDescent="0.25">
      <c r="A127" s="345"/>
      <c r="B127" s="345"/>
      <c r="C127" s="345"/>
      <c r="D127" s="345"/>
      <c r="E127" s="360">
        <v>12</v>
      </c>
      <c r="F127" s="358">
        <v>3</v>
      </c>
      <c r="G127" s="358"/>
      <c r="H127" s="345"/>
      <c r="I127" s="345"/>
      <c r="J127" s="345"/>
      <c r="K127" s="345"/>
      <c r="L127" s="345"/>
      <c r="M127" s="345"/>
      <c r="N127" s="345"/>
    </row>
    <row r="128" spans="1:14" x14ac:dyDescent="0.25">
      <c r="A128" s="345"/>
      <c r="B128" s="345"/>
      <c r="C128" s="345"/>
      <c r="D128" s="345"/>
      <c r="E128" s="358"/>
      <c r="F128" s="358"/>
      <c r="G128" s="358"/>
      <c r="H128" s="345"/>
      <c r="I128" s="345"/>
      <c r="J128" s="345"/>
      <c r="K128" s="345"/>
      <c r="L128" s="345"/>
      <c r="M128" s="345"/>
      <c r="N128" s="345"/>
    </row>
    <row r="129" spans="1:14" x14ac:dyDescent="0.25">
      <c r="A129" s="345"/>
      <c r="B129" s="345"/>
      <c r="C129" s="345"/>
      <c r="D129" s="345"/>
      <c r="E129" s="358"/>
      <c r="F129" s="358"/>
      <c r="G129" s="358"/>
      <c r="H129" s="345"/>
      <c r="I129" s="345"/>
      <c r="J129" s="345"/>
      <c r="K129" s="345"/>
      <c r="L129" s="345"/>
      <c r="M129" s="345"/>
      <c r="N129" s="345"/>
    </row>
    <row r="130" spans="1:14" x14ac:dyDescent="0.25">
      <c r="A130" s="345"/>
      <c r="B130" s="345"/>
      <c r="C130" s="345"/>
      <c r="D130" s="345"/>
      <c r="E130" s="358"/>
      <c r="F130" s="358"/>
      <c r="G130" s="358"/>
      <c r="H130" s="345"/>
      <c r="I130" s="345"/>
      <c r="J130" s="345"/>
      <c r="K130" s="345"/>
      <c r="L130" s="345"/>
      <c r="M130" s="345"/>
      <c r="N130" s="345"/>
    </row>
    <row r="131" spans="1:14" x14ac:dyDescent="0.25">
      <c r="A131" s="345"/>
      <c r="B131" s="345"/>
      <c r="C131" s="345"/>
      <c r="D131" s="345"/>
      <c r="E131" s="358"/>
      <c r="F131" s="358"/>
      <c r="G131" s="358"/>
      <c r="H131" s="345"/>
      <c r="I131" s="345"/>
      <c r="J131" s="345"/>
      <c r="K131" s="345"/>
      <c r="L131" s="345"/>
      <c r="M131" s="345"/>
      <c r="N131" s="345"/>
    </row>
    <row r="132" spans="1:14" x14ac:dyDescent="0.25">
      <c r="A132" s="345"/>
      <c r="B132" s="345"/>
      <c r="C132" s="345"/>
      <c r="D132" s="345"/>
      <c r="E132" s="358"/>
      <c r="F132" s="358"/>
      <c r="G132" s="358"/>
      <c r="H132" s="345"/>
      <c r="I132" s="345"/>
      <c r="J132" s="345"/>
      <c r="K132" s="345"/>
      <c r="L132" s="345"/>
      <c r="M132" s="345"/>
      <c r="N132" s="345"/>
    </row>
    <row r="133" spans="1:14" x14ac:dyDescent="0.25">
      <c r="A133" s="345"/>
      <c r="B133" s="345"/>
      <c r="C133" s="345"/>
      <c r="D133" s="345"/>
      <c r="E133" s="358"/>
      <c r="F133" s="358"/>
      <c r="G133" s="358"/>
      <c r="H133" s="345"/>
      <c r="I133" s="345"/>
      <c r="J133" s="345"/>
      <c r="K133" s="345"/>
      <c r="L133" s="345"/>
      <c r="M133" s="345"/>
      <c r="N133" s="345"/>
    </row>
    <row r="134" spans="1:14" x14ac:dyDescent="0.25">
      <c r="A134" s="345"/>
      <c r="B134" s="345"/>
      <c r="C134" s="345"/>
      <c r="D134" s="345"/>
      <c r="E134" s="358"/>
      <c r="F134" s="358"/>
      <c r="G134" s="358"/>
      <c r="H134" s="345"/>
      <c r="I134" s="345"/>
      <c r="J134" s="345"/>
      <c r="K134" s="345"/>
      <c r="L134" s="345"/>
      <c r="M134" s="345"/>
      <c r="N134" s="345"/>
    </row>
    <row r="135" spans="1:14" x14ac:dyDescent="0.25">
      <c r="A135" s="345"/>
      <c r="B135" s="345"/>
      <c r="C135" s="345"/>
      <c r="D135" s="345"/>
      <c r="E135" s="358"/>
      <c r="F135" s="358"/>
      <c r="G135" s="358"/>
      <c r="H135" s="345"/>
      <c r="I135" s="345"/>
      <c r="J135" s="345"/>
      <c r="K135" s="345"/>
      <c r="L135" s="345"/>
      <c r="M135" s="345"/>
      <c r="N135" s="345"/>
    </row>
    <row r="136" spans="1:14" x14ac:dyDescent="0.25">
      <c r="A136" s="345"/>
      <c r="B136" s="345"/>
      <c r="C136" s="345"/>
      <c r="D136" s="345"/>
      <c r="E136" s="358"/>
      <c r="F136" s="358"/>
      <c r="G136" s="358"/>
      <c r="H136" s="345"/>
      <c r="I136" s="345"/>
      <c r="J136" s="345"/>
      <c r="K136" s="345"/>
      <c r="L136" s="345"/>
      <c r="M136" s="345"/>
      <c r="N136" s="345"/>
    </row>
    <row r="137" spans="1:14" x14ac:dyDescent="0.25">
      <c r="A137" s="345"/>
      <c r="B137" s="345"/>
      <c r="C137" s="345"/>
      <c r="D137" s="345"/>
      <c r="E137" s="358"/>
      <c r="F137" s="358"/>
      <c r="G137" s="358"/>
      <c r="H137" s="345"/>
      <c r="I137" s="345"/>
      <c r="J137" s="345"/>
      <c r="K137" s="345"/>
      <c r="L137" s="345"/>
      <c r="M137" s="345"/>
      <c r="N137" s="345"/>
    </row>
    <row r="138" spans="1:14" x14ac:dyDescent="0.25">
      <c r="A138" s="345"/>
      <c r="B138" s="345"/>
      <c r="C138" s="345"/>
      <c r="D138" s="345"/>
      <c r="E138" s="358"/>
      <c r="F138" s="358"/>
      <c r="G138" s="358"/>
      <c r="H138" s="345"/>
      <c r="I138" s="345"/>
      <c r="J138" s="345"/>
      <c r="K138" s="345"/>
      <c r="L138" s="345"/>
      <c r="M138" s="345"/>
      <c r="N138" s="345"/>
    </row>
    <row r="139" spans="1:14" x14ac:dyDescent="0.25">
      <c r="A139" s="345"/>
      <c r="B139" s="345"/>
      <c r="C139" s="345"/>
      <c r="D139" s="345"/>
      <c r="E139" s="358"/>
      <c r="F139" s="358"/>
      <c r="G139" s="358"/>
      <c r="H139" s="345"/>
      <c r="I139" s="345"/>
      <c r="J139" s="345"/>
      <c r="K139" s="345"/>
      <c r="L139" s="345"/>
      <c r="M139" s="345"/>
      <c r="N139" s="345"/>
    </row>
    <row r="140" spans="1:14" x14ac:dyDescent="0.25">
      <c r="A140" s="345"/>
      <c r="B140" s="345"/>
      <c r="C140" s="345"/>
      <c r="D140" s="345"/>
      <c r="E140" s="358"/>
      <c r="F140" s="358"/>
      <c r="G140" s="358"/>
      <c r="H140" s="345"/>
      <c r="I140" s="345"/>
      <c r="J140" s="345"/>
      <c r="K140" s="345"/>
      <c r="L140" s="345"/>
      <c r="M140" s="345"/>
      <c r="N140" s="345"/>
    </row>
    <row r="141" spans="1:14" x14ac:dyDescent="0.25">
      <c r="A141" s="345"/>
      <c r="B141" s="345"/>
      <c r="C141" s="345"/>
      <c r="D141" s="345"/>
      <c r="E141" s="358"/>
      <c r="F141" s="358"/>
      <c r="G141" s="358"/>
      <c r="H141" s="345"/>
      <c r="I141" s="345"/>
      <c r="J141" s="345"/>
      <c r="K141" s="345"/>
      <c r="L141" s="345"/>
      <c r="M141" s="345"/>
      <c r="N141" s="345"/>
    </row>
    <row r="142" spans="1:14" x14ac:dyDescent="0.25">
      <c r="A142" s="345"/>
      <c r="B142" s="345"/>
      <c r="C142" s="345"/>
      <c r="D142" s="345"/>
      <c r="E142" s="358"/>
      <c r="F142" s="358"/>
      <c r="G142" s="358"/>
      <c r="H142" s="345"/>
      <c r="I142" s="345"/>
      <c r="J142" s="345"/>
      <c r="K142" s="345"/>
      <c r="L142" s="345"/>
      <c r="M142" s="345"/>
      <c r="N142" s="345"/>
    </row>
    <row r="143" spans="1:14" x14ac:dyDescent="0.25">
      <c r="A143" s="345"/>
      <c r="B143" s="345"/>
      <c r="C143" s="345"/>
      <c r="D143" s="345"/>
      <c r="E143" s="358"/>
      <c r="F143" s="358"/>
      <c r="G143" s="358"/>
      <c r="H143" s="345"/>
      <c r="I143" s="345"/>
      <c r="J143" s="345"/>
      <c r="K143" s="345"/>
      <c r="L143" s="345"/>
      <c r="M143" s="345"/>
      <c r="N143" s="345"/>
    </row>
    <row r="144" spans="1:14" x14ac:dyDescent="0.25">
      <c r="A144" s="345"/>
      <c r="B144" s="345"/>
      <c r="C144" s="345"/>
      <c r="D144" s="345"/>
      <c r="E144" s="358"/>
      <c r="F144" s="358"/>
      <c r="G144" s="358"/>
      <c r="H144" s="345"/>
      <c r="I144" s="345"/>
      <c r="J144" s="345"/>
      <c r="K144" s="345"/>
      <c r="L144" s="345"/>
      <c r="M144" s="345"/>
      <c r="N144" s="345"/>
    </row>
    <row r="145" spans="1:14" x14ac:dyDescent="0.25">
      <c r="A145" s="345"/>
      <c r="B145" s="345"/>
      <c r="C145" s="345"/>
      <c r="D145" s="345"/>
      <c r="E145" s="358"/>
      <c r="F145" s="358"/>
      <c r="G145" s="358"/>
      <c r="H145" s="345"/>
      <c r="I145" s="345"/>
      <c r="J145" s="345"/>
      <c r="K145" s="345"/>
      <c r="L145" s="345"/>
      <c r="M145" s="345"/>
      <c r="N145" s="345"/>
    </row>
    <row r="146" spans="1:14" x14ac:dyDescent="0.25">
      <c r="A146" s="345"/>
      <c r="B146" s="345"/>
      <c r="C146" s="345"/>
      <c r="D146" s="345"/>
      <c r="E146" s="345"/>
      <c r="F146" s="345"/>
      <c r="G146" s="345"/>
      <c r="H146" s="345"/>
      <c r="I146" s="345"/>
      <c r="J146" s="345"/>
      <c r="K146" s="345"/>
      <c r="L146" s="345"/>
      <c r="M146" s="345"/>
      <c r="N146" s="345"/>
    </row>
    <row r="147" spans="1:14" x14ac:dyDescent="0.25">
      <c r="A147" s="345"/>
      <c r="B147" s="345"/>
      <c r="C147" s="345"/>
      <c r="D147" s="345"/>
      <c r="E147" s="345"/>
      <c r="F147" s="345"/>
      <c r="G147" s="345"/>
      <c r="H147" s="345"/>
      <c r="I147" s="345"/>
      <c r="J147" s="345"/>
      <c r="K147" s="345"/>
      <c r="L147" s="345"/>
      <c r="M147" s="345"/>
      <c r="N147" s="345"/>
    </row>
    <row r="148" spans="1:14" x14ac:dyDescent="0.25">
      <c r="A148" s="345"/>
      <c r="B148" s="345"/>
      <c r="C148" s="345"/>
      <c r="D148" s="345"/>
      <c r="E148" s="345"/>
      <c r="F148" s="345"/>
      <c r="G148" s="345"/>
      <c r="H148" s="345"/>
      <c r="I148" s="345"/>
      <c r="J148" s="345"/>
      <c r="K148" s="345"/>
      <c r="L148" s="345"/>
      <c r="M148" s="345"/>
      <c r="N148" s="345"/>
    </row>
    <row r="149" spans="1:14" x14ac:dyDescent="0.25">
      <c r="A149" s="345"/>
      <c r="B149" s="345"/>
      <c r="C149" s="345"/>
      <c r="D149" s="345"/>
      <c r="E149" s="345"/>
      <c r="F149" s="345"/>
      <c r="G149" s="345"/>
      <c r="H149" s="345"/>
      <c r="I149" s="345"/>
      <c r="J149" s="345"/>
      <c r="K149" s="345"/>
      <c r="L149" s="345"/>
      <c r="M149" s="345"/>
      <c r="N149" s="345"/>
    </row>
    <row r="150" spans="1:14" x14ac:dyDescent="0.25">
      <c r="A150" s="345"/>
      <c r="B150" s="345"/>
      <c r="C150" s="345"/>
      <c r="D150" s="345"/>
      <c r="E150" s="345"/>
      <c r="F150" s="345"/>
      <c r="G150" s="345"/>
      <c r="H150" s="345"/>
      <c r="I150" s="345"/>
      <c r="J150" s="345"/>
      <c r="K150" s="345"/>
      <c r="L150" s="345"/>
      <c r="M150" s="345"/>
      <c r="N150" s="345"/>
    </row>
    <row r="151" spans="1:14" x14ac:dyDescent="0.25">
      <c r="A151" s="345"/>
      <c r="B151" s="345"/>
      <c r="C151" s="345"/>
      <c r="D151" s="345"/>
      <c r="E151" s="345"/>
      <c r="F151" s="345"/>
      <c r="G151" s="345"/>
      <c r="H151" s="345"/>
      <c r="I151" s="345"/>
      <c r="J151" s="345"/>
      <c r="K151" s="345"/>
      <c r="L151" s="345"/>
      <c r="M151" s="345"/>
      <c r="N151" s="345"/>
    </row>
    <row r="152" spans="1:14" x14ac:dyDescent="0.25">
      <c r="A152" s="345"/>
      <c r="B152" s="345"/>
      <c r="C152" s="345"/>
      <c r="D152" s="345"/>
      <c r="E152" s="345"/>
      <c r="F152" s="345"/>
      <c r="G152" s="345"/>
      <c r="H152" s="345"/>
      <c r="I152" s="345"/>
      <c r="J152" s="345"/>
      <c r="K152" s="345"/>
      <c r="L152" s="345"/>
      <c r="M152" s="345"/>
      <c r="N152" s="345"/>
    </row>
    <row r="153" spans="1:14" x14ac:dyDescent="0.25">
      <c r="A153" s="345"/>
      <c r="B153" s="345"/>
      <c r="C153" s="345"/>
      <c r="D153" s="345"/>
      <c r="E153" s="345"/>
      <c r="F153" s="345"/>
      <c r="G153" s="345"/>
      <c r="H153" s="345"/>
      <c r="I153" s="345"/>
      <c r="J153" s="345"/>
      <c r="K153" s="345"/>
      <c r="L153" s="345"/>
      <c r="M153" s="345"/>
      <c r="N153" s="345"/>
    </row>
    <row r="154" spans="1:14" x14ac:dyDescent="0.25">
      <c r="A154" s="345"/>
      <c r="B154" s="345"/>
      <c r="C154" s="345"/>
      <c r="D154" s="345"/>
      <c r="E154" s="345"/>
      <c r="F154" s="345"/>
      <c r="G154" s="345"/>
      <c r="H154" s="345"/>
      <c r="I154" s="345"/>
      <c r="J154" s="345"/>
      <c r="K154" s="345"/>
      <c r="L154" s="345"/>
      <c r="M154" s="345"/>
      <c r="N154" s="345"/>
    </row>
    <row r="155" spans="1:14" x14ac:dyDescent="0.25">
      <c r="A155" s="345"/>
      <c r="B155" s="345"/>
      <c r="C155" s="345"/>
      <c r="D155" s="345"/>
      <c r="E155" s="345"/>
      <c r="F155" s="345"/>
      <c r="G155" s="345"/>
      <c r="H155" s="345"/>
      <c r="I155" s="345"/>
      <c r="J155" s="345"/>
      <c r="K155" s="345"/>
      <c r="L155" s="345"/>
      <c r="M155" s="345"/>
      <c r="N155" s="345"/>
    </row>
    <row r="156" spans="1:14" x14ac:dyDescent="0.25">
      <c r="A156" s="345"/>
      <c r="B156" s="345"/>
      <c r="C156" s="345"/>
      <c r="D156" s="345"/>
      <c r="E156" s="345"/>
      <c r="F156" s="345"/>
      <c r="G156" s="345"/>
      <c r="H156" s="345"/>
      <c r="I156" s="345"/>
      <c r="J156" s="345"/>
      <c r="K156" s="345"/>
      <c r="L156" s="345"/>
      <c r="M156" s="345"/>
      <c r="N156" s="345"/>
    </row>
    <row r="157" spans="1:14" x14ac:dyDescent="0.25">
      <c r="A157" s="345"/>
      <c r="B157" s="345"/>
      <c r="C157" s="345"/>
      <c r="D157" s="345"/>
      <c r="E157" s="345"/>
      <c r="F157" s="345"/>
      <c r="G157" s="345"/>
      <c r="H157" s="345"/>
      <c r="I157" s="345"/>
      <c r="J157" s="345"/>
      <c r="K157" s="345"/>
      <c r="L157" s="345"/>
      <c r="M157" s="345"/>
      <c r="N157" s="345"/>
    </row>
    <row r="158" spans="1:14" x14ac:dyDescent="0.25">
      <c r="A158" s="345"/>
      <c r="B158" s="345"/>
      <c r="C158" s="345"/>
      <c r="D158" s="345"/>
      <c r="E158" s="345"/>
      <c r="F158" s="345"/>
      <c r="G158" s="345"/>
      <c r="H158" s="345"/>
      <c r="I158" s="345"/>
      <c r="J158" s="345"/>
      <c r="K158" s="345"/>
      <c r="L158" s="345"/>
      <c r="M158" s="345"/>
      <c r="N158" s="345"/>
    </row>
    <row r="159" spans="1:14" x14ac:dyDescent="0.25">
      <c r="A159" s="345"/>
      <c r="B159" s="345"/>
      <c r="C159" s="345"/>
      <c r="D159" s="345"/>
      <c r="E159" s="345"/>
      <c r="F159" s="345"/>
      <c r="G159" s="345"/>
      <c r="H159" s="345"/>
      <c r="I159" s="345"/>
      <c r="J159" s="345"/>
      <c r="K159" s="345"/>
      <c r="L159" s="345"/>
      <c r="M159" s="345"/>
      <c r="N159" s="345"/>
    </row>
    <row r="160" spans="1:14" x14ac:dyDescent="0.25">
      <c r="A160" s="345"/>
      <c r="B160" s="345"/>
      <c r="C160" s="345"/>
      <c r="D160" s="345"/>
      <c r="E160" s="345"/>
      <c r="F160" s="345"/>
      <c r="G160" s="345"/>
      <c r="H160" s="345"/>
      <c r="I160" s="345"/>
      <c r="J160" s="345"/>
      <c r="K160" s="345"/>
      <c r="L160" s="345"/>
      <c r="M160" s="345"/>
      <c r="N160" s="345"/>
    </row>
    <row r="161" spans="1:14" x14ac:dyDescent="0.25">
      <c r="A161" s="345"/>
      <c r="B161" s="345"/>
      <c r="C161" s="345"/>
      <c r="D161" s="345"/>
      <c r="E161" s="345"/>
      <c r="F161" s="345"/>
      <c r="G161" s="345"/>
      <c r="H161" s="345"/>
      <c r="I161" s="345"/>
      <c r="J161" s="345"/>
      <c r="K161" s="345"/>
      <c r="L161" s="345"/>
      <c r="M161" s="345"/>
      <c r="N161" s="345"/>
    </row>
    <row r="162" spans="1:14" x14ac:dyDescent="0.25">
      <c r="A162" s="345"/>
      <c r="B162" s="345"/>
      <c r="C162" s="345"/>
      <c r="D162" s="345"/>
      <c r="E162" s="345"/>
      <c r="F162" s="345"/>
      <c r="G162" s="345"/>
      <c r="H162" s="345"/>
      <c r="I162" s="345"/>
      <c r="J162" s="345"/>
      <c r="K162" s="345"/>
      <c r="L162" s="345"/>
      <c r="M162" s="345"/>
      <c r="N162" s="345"/>
    </row>
    <row r="163" spans="1:14" x14ac:dyDescent="0.25">
      <c r="A163" s="345"/>
      <c r="B163" s="345"/>
      <c r="C163" s="345"/>
      <c r="D163" s="345"/>
      <c r="E163" s="345"/>
      <c r="F163" s="345"/>
      <c r="G163" s="345"/>
      <c r="H163" s="345"/>
      <c r="I163" s="345"/>
      <c r="J163" s="345"/>
      <c r="K163" s="345"/>
      <c r="L163" s="345"/>
      <c r="M163" s="345"/>
      <c r="N163" s="345"/>
    </row>
    <row r="164" spans="1:14" x14ac:dyDescent="0.25">
      <c r="A164" s="345"/>
      <c r="B164" s="345"/>
      <c r="C164" s="345"/>
      <c r="D164" s="345"/>
      <c r="E164" s="345"/>
      <c r="F164" s="345"/>
      <c r="G164" s="345"/>
      <c r="H164" s="345"/>
      <c r="I164" s="345"/>
      <c r="J164" s="345"/>
      <c r="K164" s="345"/>
      <c r="L164" s="345"/>
      <c r="M164" s="345"/>
      <c r="N164" s="345"/>
    </row>
    <row r="165" spans="1:14" x14ac:dyDescent="0.25">
      <c r="A165" s="345"/>
      <c r="B165" s="345"/>
      <c r="C165" s="345"/>
      <c r="D165" s="345"/>
      <c r="E165" s="345"/>
      <c r="F165" s="345"/>
      <c r="G165" s="345"/>
      <c r="H165" s="345"/>
      <c r="I165" s="345"/>
      <c r="J165" s="345"/>
      <c r="K165" s="345"/>
      <c r="L165" s="345"/>
      <c r="M165" s="345"/>
      <c r="N165" s="345"/>
    </row>
    <row r="166" spans="1:14" x14ac:dyDescent="0.25">
      <c r="A166" s="345"/>
      <c r="B166" s="345"/>
      <c r="C166" s="345"/>
      <c r="D166" s="345"/>
      <c r="E166" s="345"/>
      <c r="F166" s="345"/>
      <c r="G166" s="345"/>
      <c r="H166" s="345"/>
      <c r="I166" s="345"/>
      <c r="J166" s="345"/>
      <c r="K166" s="345"/>
      <c r="L166" s="345"/>
      <c r="M166" s="345"/>
      <c r="N166" s="345"/>
    </row>
    <row r="167" spans="1:14" x14ac:dyDescent="0.25">
      <c r="A167" s="345"/>
      <c r="B167" s="345"/>
      <c r="C167" s="345"/>
      <c r="D167" s="345"/>
      <c r="E167" s="345"/>
      <c r="F167" s="345"/>
      <c r="G167" s="345"/>
      <c r="H167" s="345"/>
      <c r="I167" s="345"/>
      <c r="J167" s="345"/>
      <c r="K167" s="345"/>
      <c r="L167" s="345"/>
      <c r="M167" s="345"/>
      <c r="N167" s="345"/>
    </row>
    <row r="168" spans="1:14" x14ac:dyDescent="0.25">
      <c r="A168" s="345"/>
      <c r="B168" s="345"/>
      <c r="C168" s="345"/>
      <c r="D168" s="345"/>
      <c r="E168" s="345"/>
      <c r="F168" s="345"/>
      <c r="G168" s="345"/>
      <c r="H168" s="345"/>
      <c r="I168" s="345"/>
      <c r="J168" s="345"/>
      <c r="K168" s="345"/>
      <c r="L168" s="345"/>
      <c r="M168" s="345"/>
      <c r="N168" s="345"/>
    </row>
    <row r="169" spans="1:14" x14ac:dyDescent="0.25">
      <c r="A169" s="345"/>
      <c r="B169" s="345"/>
      <c r="C169" s="345"/>
      <c r="D169" s="345"/>
      <c r="E169" s="345"/>
      <c r="F169" s="345"/>
      <c r="G169" s="345"/>
      <c r="H169" s="345"/>
      <c r="I169" s="345"/>
      <c r="J169" s="345"/>
      <c r="K169" s="345"/>
      <c r="L169" s="345"/>
      <c r="M169" s="345"/>
      <c r="N169" s="345"/>
    </row>
    <row r="170" spans="1:14" x14ac:dyDescent="0.25">
      <c r="A170" s="345"/>
      <c r="B170" s="345"/>
      <c r="C170" s="345"/>
      <c r="D170" s="345"/>
      <c r="E170" s="345"/>
      <c r="F170" s="345"/>
      <c r="G170" s="345"/>
      <c r="H170" s="345"/>
      <c r="I170" s="345"/>
      <c r="J170" s="345"/>
      <c r="K170" s="345"/>
      <c r="L170" s="345"/>
      <c r="M170" s="345"/>
      <c r="N170" s="345"/>
    </row>
    <row r="171" spans="1:14" x14ac:dyDescent="0.25">
      <c r="A171" s="345"/>
      <c r="B171" s="345"/>
      <c r="C171" s="345"/>
      <c r="D171" s="345"/>
      <c r="E171" s="345"/>
      <c r="F171" s="345"/>
      <c r="G171" s="345"/>
      <c r="H171" s="345"/>
      <c r="I171" s="345"/>
      <c r="J171" s="345"/>
      <c r="K171" s="345"/>
      <c r="L171" s="345"/>
      <c r="M171" s="345"/>
      <c r="N171" s="345"/>
    </row>
    <row r="172" spans="1:14" x14ac:dyDescent="0.25">
      <c r="A172" s="345"/>
      <c r="B172" s="345"/>
      <c r="C172" s="345"/>
      <c r="D172" s="345"/>
      <c r="E172" s="345"/>
      <c r="F172" s="345"/>
      <c r="G172" s="345"/>
      <c r="H172" s="345"/>
      <c r="I172" s="345"/>
      <c r="J172" s="345"/>
      <c r="K172" s="345"/>
      <c r="L172" s="345"/>
      <c r="M172" s="345"/>
      <c r="N172" s="345"/>
    </row>
    <row r="173" spans="1:14" x14ac:dyDescent="0.25">
      <c r="A173" s="345"/>
      <c r="B173" s="345"/>
      <c r="C173" s="345"/>
      <c r="D173" s="345"/>
      <c r="E173" s="345"/>
      <c r="F173" s="345"/>
      <c r="G173" s="345"/>
      <c r="H173" s="345"/>
      <c r="I173" s="345"/>
      <c r="J173" s="345"/>
      <c r="K173" s="345"/>
      <c r="L173" s="345"/>
      <c r="M173" s="345"/>
      <c r="N173" s="345"/>
    </row>
    <row r="174" spans="1:14" x14ac:dyDescent="0.25">
      <c r="A174" s="345"/>
      <c r="B174" s="345"/>
      <c r="C174" s="345"/>
      <c r="D174" s="345"/>
      <c r="E174" s="345"/>
      <c r="F174" s="345"/>
      <c r="G174" s="345"/>
      <c r="H174" s="345"/>
      <c r="I174" s="345"/>
      <c r="J174" s="345"/>
      <c r="K174" s="345"/>
      <c r="L174" s="345"/>
      <c r="M174" s="345"/>
      <c r="N174" s="345"/>
    </row>
    <row r="175" spans="1:14" x14ac:dyDescent="0.25">
      <c r="A175" s="345"/>
      <c r="B175" s="345"/>
      <c r="C175" s="345"/>
      <c r="D175" s="345"/>
      <c r="E175" s="345"/>
      <c r="F175" s="345"/>
      <c r="G175" s="345"/>
      <c r="H175" s="345"/>
      <c r="I175" s="345"/>
      <c r="J175" s="345"/>
      <c r="K175" s="345"/>
      <c r="L175" s="345"/>
      <c r="M175" s="345"/>
      <c r="N175" s="345"/>
    </row>
    <row r="176" spans="1:14" x14ac:dyDescent="0.25">
      <c r="A176" s="345"/>
      <c r="B176" s="345"/>
      <c r="C176" s="345"/>
      <c r="D176" s="345"/>
      <c r="E176" s="345"/>
      <c r="F176" s="345"/>
      <c r="G176" s="345"/>
      <c r="H176" s="345"/>
      <c r="I176" s="345"/>
      <c r="J176" s="345"/>
      <c r="K176" s="345"/>
      <c r="L176" s="345"/>
      <c r="M176" s="345"/>
      <c r="N176" s="345"/>
    </row>
    <row r="177" spans="1:14" x14ac:dyDescent="0.25">
      <c r="A177" s="345"/>
      <c r="B177" s="345"/>
      <c r="C177" s="345"/>
      <c r="D177" s="345"/>
      <c r="E177" s="345"/>
      <c r="F177" s="345"/>
      <c r="G177" s="345"/>
      <c r="H177" s="345"/>
      <c r="I177" s="345"/>
      <c r="J177" s="345"/>
      <c r="K177" s="345"/>
      <c r="L177" s="345"/>
      <c r="M177" s="345"/>
      <c r="N177" s="345"/>
    </row>
    <row r="178" spans="1:14" x14ac:dyDescent="0.25">
      <c r="A178" s="345"/>
      <c r="B178" s="345"/>
      <c r="C178" s="345"/>
      <c r="D178" s="345"/>
      <c r="E178" s="345"/>
      <c r="F178" s="345"/>
      <c r="G178" s="345"/>
      <c r="H178" s="345"/>
      <c r="I178" s="345"/>
      <c r="J178" s="345"/>
      <c r="K178" s="345"/>
      <c r="L178" s="345"/>
      <c r="M178" s="345"/>
      <c r="N178" s="345"/>
    </row>
    <row r="179" spans="1:14" x14ac:dyDescent="0.25">
      <c r="A179" s="345"/>
      <c r="B179" s="345"/>
      <c r="C179" s="345"/>
      <c r="D179" s="345"/>
      <c r="E179" s="345"/>
      <c r="F179" s="345"/>
      <c r="G179" s="345"/>
      <c r="H179" s="345"/>
      <c r="I179" s="345"/>
      <c r="J179" s="345"/>
      <c r="K179" s="345"/>
      <c r="L179" s="345"/>
      <c r="M179" s="345"/>
      <c r="N179" s="345"/>
    </row>
    <row r="180" spans="1:14" x14ac:dyDescent="0.25">
      <c r="A180" s="345"/>
      <c r="B180" s="345"/>
      <c r="C180" s="345"/>
      <c r="D180" s="345"/>
      <c r="E180" s="345"/>
      <c r="F180" s="345"/>
      <c r="G180" s="345"/>
      <c r="H180" s="345"/>
      <c r="I180" s="345"/>
      <c r="J180" s="345"/>
      <c r="K180" s="345"/>
      <c r="L180" s="345"/>
      <c r="M180" s="345"/>
      <c r="N180" s="345"/>
    </row>
    <row r="181" spans="1:14" x14ac:dyDescent="0.25">
      <c r="A181" s="345"/>
      <c r="B181" s="345"/>
      <c r="C181" s="345"/>
      <c r="D181" s="345"/>
      <c r="E181" s="345"/>
      <c r="F181" s="345"/>
      <c r="G181" s="345"/>
      <c r="H181" s="345"/>
      <c r="I181" s="345"/>
      <c r="J181" s="345"/>
      <c r="K181" s="345"/>
      <c r="L181" s="345"/>
      <c r="M181" s="345"/>
      <c r="N181" s="345"/>
    </row>
    <row r="182" spans="1:14" x14ac:dyDescent="0.25">
      <c r="A182" s="345"/>
      <c r="B182" s="345"/>
      <c r="C182" s="345"/>
      <c r="D182" s="345"/>
      <c r="E182" s="345"/>
      <c r="F182" s="345"/>
      <c r="G182" s="345"/>
      <c r="H182" s="345"/>
      <c r="I182" s="345"/>
      <c r="J182" s="345"/>
      <c r="K182" s="345"/>
      <c r="L182" s="345"/>
      <c r="M182" s="345"/>
      <c r="N182" s="345"/>
    </row>
    <row r="183" spans="1:14" x14ac:dyDescent="0.25">
      <c r="A183" s="345"/>
      <c r="B183" s="345"/>
      <c r="C183" s="345"/>
      <c r="D183" s="345"/>
      <c r="E183" s="345"/>
      <c r="F183" s="345"/>
      <c r="G183" s="345"/>
      <c r="H183" s="345"/>
      <c r="I183" s="345"/>
      <c r="J183" s="345"/>
      <c r="K183" s="345"/>
      <c r="L183" s="345"/>
      <c r="M183" s="345"/>
      <c r="N183" s="345"/>
    </row>
    <row r="184" spans="1:14" x14ac:dyDescent="0.25">
      <c r="A184" s="345"/>
      <c r="B184" s="345"/>
      <c r="C184" s="345"/>
      <c r="D184" s="345"/>
      <c r="E184" s="345"/>
      <c r="F184" s="345"/>
      <c r="G184" s="345"/>
      <c r="H184" s="345"/>
      <c r="I184" s="345"/>
      <c r="J184" s="345"/>
      <c r="K184" s="345"/>
      <c r="L184" s="345"/>
      <c r="M184" s="345"/>
      <c r="N184" s="345"/>
    </row>
    <row r="185" spans="1:14" x14ac:dyDescent="0.25">
      <c r="A185" s="345"/>
      <c r="B185" s="345"/>
      <c r="C185" s="345"/>
      <c r="D185" s="345"/>
      <c r="E185" s="345"/>
      <c r="F185" s="345"/>
      <c r="G185" s="345"/>
      <c r="H185" s="345"/>
      <c r="I185" s="345"/>
      <c r="J185" s="345"/>
      <c r="K185" s="345"/>
      <c r="L185" s="345"/>
      <c r="M185" s="345"/>
      <c r="N185" s="345"/>
    </row>
    <row r="186" spans="1:14" x14ac:dyDescent="0.25">
      <c r="A186" s="345"/>
      <c r="B186" s="345"/>
      <c r="C186" s="345"/>
      <c r="D186" s="345"/>
      <c r="E186" s="345"/>
      <c r="F186" s="345"/>
      <c r="G186" s="345"/>
      <c r="H186" s="345"/>
      <c r="I186" s="345"/>
      <c r="J186" s="345"/>
      <c r="K186" s="345"/>
      <c r="L186" s="345"/>
      <c r="M186" s="345"/>
      <c r="N186" s="345"/>
    </row>
    <row r="187" spans="1:14" x14ac:dyDescent="0.25">
      <c r="A187" s="345"/>
      <c r="B187" s="345"/>
      <c r="C187" s="345"/>
      <c r="D187" s="345"/>
      <c r="E187" s="345"/>
      <c r="F187" s="345"/>
      <c r="G187" s="345"/>
      <c r="H187" s="345"/>
      <c r="I187" s="345"/>
      <c r="J187" s="345"/>
      <c r="K187" s="345"/>
      <c r="L187" s="345"/>
      <c r="M187" s="345"/>
      <c r="N187" s="345"/>
    </row>
    <row r="188" spans="1:14" x14ac:dyDescent="0.25">
      <c r="A188" s="345"/>
      <c r="B188" s="345"/>
      <c r="C188" s="345"/>
      <c r="D188" s="345"/>
      <c r="E188" s="345"/>
      <c r="F188" s="345"/>
      <c r="G188" s="345"/>
      <c r="H188" s="345"/>
      <c r="I188" s="345"/>
      <c r="J188" s="345"/>
      <c r="K188" s="345"/>
      <c r="L188" s="345"/>
      <c r="M188" s="345"/>
      <c r="N188" s="345"/>
    </row>
    <row r="189" spans="1:14" x14ac:dyDescent="0.25">
      <c r="A189" s="345"/>
      <c r="B189" s="345"/>
      <c r="C189" s="345"/>
      <c r="D189" s="345"/>
      <c r="E189" s="345"/>
      <c r="F189" s="345"/>
      <c r="G189" s="345"/>
      <c r="H189" s="345"/>
      <c r="I189" s="345"/>
      <c r="J189" s="345"/>
      <c r="K189" s="345"/>
      <c r="L189" s="345"/>
      <c r="M189" s="345"/>
      <c r="N189" s="345"/>
    </row>
    <row r="190" spans="1:14" x14ac:dyDescent="0.25">
      <c r="A190" s="345"/>
      <c r="B190" s="345"/>
      <c r="C190" s="345"/>
      <c r="D190" s="345"/>
      <c r="E190" s="345"/>
      <c r="F190" s="345"/>
      <c r="G190" s="345"/>
      <c r="H190" s="345"/>
      <c r="I190" s="345"/>
      <c r="J190" s="345"/>
      <c r="K190" s="345"/>
      <c r="L190" s="345"/>
      <c r="M190" s="345"/>
      <c r="N190" s="345"/>
    </row>
    <row r="191" spans="1:14" x14ac:dyDescent="0.25">
      <c r="A191" s="345"/>
      <c r="B191" s="345"/>
      <c r="C191" s="345"/>
      <c r="D191" s="345"/>
      <c r="E191" s="345"/>
      <c r="F191" s="345"/>
      <c r="G191" s="345"/>
      <c r="H191" s="345"/>
      <c r="I191" s="345"/>
      <c r="J191" s="345"/>
      <c r="K191" s="345"/>
      <c r="L191" s="345"/>
      <c r="M191" s="345"/>
      <c r="N191" s="345"/>
    </row>
    <row r="192" spans="1:14" x14ac:dyDescent="0.25">
      <c r="A192" s="345"/>
      <c r="B192" s="345"/>
      <c r="C192" s="345"/>
      <c r="D192" s="345"/>
      <c r="E192" s="345"/>
      <c r="F192" s="345"/>
      <c r="G192" s="345"/>
      <c r="H192" s="345"/>
      <c r="I192" s="345"/>
      <c r="J192" s="345"/>
      <c r="K192" s="345"/>
      <c r="L192" s="345"/>
      <c r="M192" s="345"/>
      <c r="N192" s="345"/>
    </row>
    <row r="193" spans="1:14" x14ac:dyDescent="0.25">
      <c r="A193" s="345"/>
      <c r="B193" s="345"/>
      <c r="C193" s="345"/>
      <c r="D193" s="345"/>
      <c r="E193" s="345"/>
      <c r="F193" s="345"/>
      <c r="G193" s="345"/>
      <c r="H193" s="345"/>
      <c r="I193" s="345"/>
      <c r="J193" s="345"/>
      <c r="K193" s="345"/>
      <c r="L193" s="345"/>
      <c r="M193" s="345"/>
      <c r="N193" s="345"/>
    </row>
    <row r="194" spans="1:14" x14ac:dyDescent="0.25">
      <c r="A194" s="345"/>
      <c r="B194" s="345"/>
      <c r="C194" s="345"/>
      <c r="D194" s="345"/>
      <c r="E194" s="345"/>
      <c r="F194" s="345"/>
      <c r="G194" s="345"/>
      <c r="H194" s="345"/>
      <c r="I194" s="345"/>
      <c r="J194" s="345"/>
      <c r="K194" s="345"/>
      <c r="L194" s="345"/>
      <c r="M194" s="345"/>
      <c r="N194" s="345"/>
    </row>
    <row r="195" spans="1:14" x14ac:dyDescent="0.25">
      <c r="A195" s="345"/>
      <c r="B195" s="345"/>
      <c r="C195" s="345"/>
      <c r="D195" s="345"/>
      <c r="E195" s="345"/>
      <c r="F195" s="345"/>
      <c r="G195" s="345"/>
      <c r="H195" s="345"/>
      <c r="I195" s="345"/>
      <c r="J195" s="345"/>
      <c r="K195" s="345"/>
      <c r="L195" s="345"/>
      <c r="M195" s="345"/>
      <c r="N195" s="345"/>
    </row>
    <row r="196" spans="1:14" x14ac:dyDescent="0.25">
      <c r="A196" s="345"/>
      <c r="B196" s="345"/>
      <c r="C196" s="345"/>
      <c r="D196" s="345"/>
      <c r="E196" s="345"/>
      <c r="F196" s="345"/>
      <c r="G196" s="345"/>
      <c r="H196" s="345"/>
      <c r="I196" s="345"/>
      <c r="J196" s="345"/>
      <c r="K196" s="345"/>
      <c r="L196" s="345"/>
      <c r="M196" s="345"/>
      <c r="N196" s="345"/>
    </row>
    <row r="197" spans="1:14" x14ac:dyDescent="0.25">
      <c r="A197" s="345"/>
      <c r="B197" s="345"/>
      <c r="C197" s="345"/>
      <c r="D197" s="345"/>
      <c r="E197" s="345"/>
      <c r="F197" s="345"/>
      <c r="G197" s="345"/>
      <c r="H197" s="345"/>
      <c r="I197" s="345"/>
      <c r="J197" s="345"/>
      <c r="K197" s="345"/>
      <c r="L197" s="345"/>
      <c r="M197" s="345"/>
      <c r="N197" s="345"/>
    </row>
    <row r="198" spans="1:14" x14ac:dyDescent="0.25">
      <c r="A198" s="345"/>
      <c r="B198" s="345"/>
      <c r="C198" s="345"/>
      <c r="D198" s="345"/>
      <c r="E198" s="345"/>
      <c r="F198" s="345"/>
      <c r="G198" s="345"/>
      <c r="H198" s="345"/>
      <c r="I198" s="345"/>
      <c r="J198" s="345"/>
      <c r="K198" s="345"/>
      <c r="L198" s="345"/>
      <c r="M198" s="345"/>
      <c r="N198" s="345"/>
    </row>
    <row r="199" spans="1:14" x14ac:dyDescent="0.25">
      <c r="A199" s="345"/>
      <c r="B199" s="345"/>
      <c r="C199" s="345"/>
      <c r="D199" s="345"/>
      <c r="E199" s="345"/>
      <c r="F199" s="345"/>
      <c r="G199" s="345"/>
      <c r="H199" s="345"/>
      <c r="I199" s="345"/>
      <c r="J199" s="345"/>
      <c r="K199" s="345"/>
      <c r="L199" s="345"/>
      <c r="M199" s="345"/>
      <c r="N199" s="345"/>
    </row>
    <row r="200" spans="1:14" x14ac:dyDescent="0.25">
      <c r="A200" s="345"/>
      <c r="B200" s="345"/>
      <c r="C200" s="345"/>
      <c r="D200" s="345"/>
      <c r="E200" s="345"/>
      <c r="F200" s="345"/>
      <c r="G200" s="345"/>
      <c r="H200" s="345"/>
      <c r="I200" s="345"/>
      <c r="J200" s="345"/>
      <c r="K200" s="345"/>
      <c r="L200" s="345"/>
      <c r="M200" s="345"/>
      <c r="N200" s="345"/>
    </row>
    <row r="201" spans="1:14" x14ac:dyDescent="0.25">
      <c r="A201" s="345"/>
      <c r="B201" s="345"/>
      <c r="C201" s="345"/>
      <c r="D201" s="345"/>
      <c r="E201" s="345"/>
      <c r="F201" s="345"/>
      <c r="G201" s="345"/>
      <c r="H201" s="345"/>
      <c r="I201" s="345"/>
      <c r="J201" s="345"/>
      <c r="K201" s="345"/>
      <c r="L201" s="345"/>
      <c r="M201" s="345"/>
      <c r="N201" s="345"/>
    </row>
    <row r="202" spans="1:14" x14ac:dyDescent="0.25">
      <c r="A202" s="345"/>
      <c r="B202" s="345"/>
      <c r="C202" s="345"/>
      <c r="D202" s="345"/>
      <c r="E202" s="345"/>
      <c r="F202" s="345"/>
      <c r="G202" s="345"/>
      <c r="H202" s="345"/>
      <c r="I202" s="345"/>
      <c r="J202" s="345"/>
      <c r="K202" s="345"/>
      <c r="L202" s="345"/>
      <c r="M202" s="345"/>
      <c r="N202" s="345"/>
    </row>
    <row r="203" spans="1:14" x14ac:dyDescent="0.25">
      <c r="A203" s="345"/>
      <c r="B203" s="345"/>
      <c r="C203" s="345"/>
      <c r="D203" s="345"/>
      <c r="E203" s="345"/>
      <c r="F203" s="345"/>
      <c r="G203" s="345"/>
      <c r="H203" s="345"/>
      <c r="I203" s="345"/>
      <c r="J203" s="345"/>
      <c r="K203" s="345"/>
      <c r="L203" s="345"/>
      <c r="M203" s="345"/>
      <c r="N203" s="345"/>
    </row>
    <row r="204" spans="1:14" x14ac:dyDescent="0.25">
      <c r="A204" s="345"/>
      <c r="B204" s="345"/>
      <c r="C204" s="345"/>
      <c r="D204" s="345"/>
      <c r="E204" s="345"/>
      <c r="F204" s="345"/>
      <c r="G204" s="345"/>
      <c r="H204" s="345"/>
      <c r="I204" s="345"/>
      <c r="J204" s="345"/>
      <c r="K204" s="345"/>
      <c r="L204" s="345"/>
      <c r="M204" s="345"/>
      <c r="N204" s="345"/>
    </row>
    <row r="205" spans="1:14" x14ac:dyDescent="0.25">
      <c r="A205" s="345"/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  <c r="N205" s="345"/>
    </row>
    <row r="206" spans="1:14" x14ac:dyDescent="0.25">
      <c r="A206" s="345"/>
      <c r="B206" s="345"/>
      <c r="C206" s="345"/>
      <c r="D206" s="345"/>
      <c r="E206" s="345"/>
      <c r="F206" s="345"/>
      <c r="G206" s="345"/>
      <c r="H206" s="345"/>
      <c r="I206" s="345"/>
      <c r="J206" s="345"/>
      <c r="K206" s="345"/>
      <c r="L206" s="345"/>
      <c r="M206" s="345"/>
      <c r="N206" s="345"/>
    </row>
    <row r="207" spans="1:14" x14ac:dyDescent="0.25">
      <c r="A207" s="345"/>
      <c r="B207" s="345"/>
      <c r="C207" s="345"/>
      <c r="D207" s="345"/>
      <c r="E207" s="345"/>
      <c r="F207" s="345"/>
      <c r="G207" s="345"/>
      <c r="H207" s="345"/>
      <c r="I207" s="345"/>
      <c r="J207" s="345"/>
      <c r="K207" s="345"/>
      <c r="L207" s="345"/>
      <c r="M207" s="345"/>
      <c r="N207" s="345"/>
    </row>
    <row r="208" spans="1:14" x14ac:dyDescent="0.25">
      <c r="A208" s="345"/>
      <c r="B208" s="345"/>
      <c r="C208" s="345"/>
      <c r="D208" s="345"/>
      <c r="E208" s="345"/>
      <c r="F208" s="345"/>
      <c r="G208" s="345"/>
      <c r="H208" s="345"/>
      <c r="I208" s="345"/>
      <c r="J208" s="345"/>
      <c r="K208" s="345"/>
      <c r="L208" s="345"/>
      <c r="M208" s="345"/>
      <c r="N208" s="345"/>
    </row>
    <row r="209" spans="1:14" x14ac:dyDescent="0.25">
      <c r="A209" s="345"/>
      <c r="B209" s="345"/>
      <c r="C209" s="345"/>
      <c r="D209" s="345"/>
      <c r="E209" s="345"/>
      <c r="F209" s="345"/>
      <c r="G209" s="345"/>
      <c r="H209" s="345"/>
      <c r="I209" s="345"/>
      <c r="J209" s="345"/>
      <c r="K209" s="345"/>
      <c r="L209" s="345"/>
      <c r="M209" s="345"/>
      <c r="N209" s="345"/>
    </row>
    <row r="210" spans="1:14" x14ac:dyDescent="0.25">
      <c r="A210" s="345"/>
      <c r="B210" s="345"/>
      <c r="C210" s="345"/>
      <c r="D210" s="345"/>
      <c r="E210" s="345"/>
      <c r="F210" s="345"/>
      <c r="G210" s="345"/>
      <c r="H210" s="345"/>
      <c r="I210" s="345"/>
      <c r="J210" s="345"/>
      <c r="K210" s="345"/>
      <c r="L210" s="345"/>
      <c r="M210" s="345"/>
      <c r="N210" s="345"/>
    </row>
    <row r="211" spans="1:14" x14ac:dyDescent="0.25">
      <c r="A211" s="345"/>
      <c r="B211" s="345"/>
      <c r="C211" s="345"/>
      <c r="D211" s="345"/>
      <c r="E211" s="345"/>
      <c r="F211" s="345"/>
      <c r="G211" s="345"/>
      <c r="H211" s="345"/>
      <c r="I211" s="345"/>
      <c r="J211" s="345"/>
      <c r="K211" s="345"/>
      <c r="L211" s="345"/>
      <c r="M211" s="345"/>
      <c r="N211" s="345"/>
    </row>
    <row r="212" spans="1:14" x14ac:dyDescent="0.25">
      <c r="A212" s="345"/>
      <c r="B212" s="345"/>
      <c r="C212" s="345"/>
      <c r="D212" s="345"/>
      <c r="E212" s="345"/>
      <c r="F212" s="345"/>
      <c r="G212" s="345"/>
      <c r="H212" s="345"/>
      <c r="I212" s="345"/>
      <c r="J212" s="345"/>
      <c r="K212" s="345"/>
      <c r="L212" s="345"/>
      <c r="M212" s="345"/>
      <c r="N212" s="345"/>
    </row>
    <row r="213" spans="1:14" x14ac:dyDescent="0.25">
      <c r="A213" s="345"/>
      <c r="B213" s="345"/>
      <c r="C213" s="345"/>
      <c r="D213" s="345"/>
      <c r="E213" s="345"/>
      <c r="F213" s="345"/>
      <c r="G213" s="345"/>
      <c r="H213" s="345"/>
      <c r="I213" s="345"/>
      <c r="J213" s="345"/>
      <c r="K213" s="345"/>
      <c r="L213" s="345"/>
      <c r="M213" s="345"/>
      <c r="N213" s="345"/>
    </row>
    <row r="214" spans="1:14" x14ac:dyDescent="0.25">
      <c r="A214" s="345"/>
      <c r="B214" s="345"/>
      <c r="C214" s="345"/>
      <c r="D214" s="345"/>
      <c r="E214" s="345"/>
      <c r="F214" s="345"/>
      <c r="G214" s="345"/>
      <c r="H214" s="345"/>
      <c r="I214" s="345"/>
      <c r="J214" s="345"/>
      <c r="K214" s="345"/>
      <c r="L214" s="345"/>
      <c r="M214" s="345"/>
      <c r="N214" s="345"/>
    </row>
    <row r="215" spans="1:14" x14ac:dyDescent="0.25">
      <c r="A215" s="345"/>
      <c r="B215" s="345"/>
      <c r="C215" s="345"/>
      <c r="D215" s="345"/>
      <c r="E215" s="345"/>
      <c r="F215" s="345"/>
      <c r="G215" s="345"/>
      <c r="H215" s="345"/>
      <c r="I215" s="345"/>
      <c r="J215" s="345"/>
      <c r="K215" s="345"/>
      <c r="L215" s="345"/>
      <c r="M215" s="345"/>
      <c r="N215" s="345"/>
    </row>
    <row r="216" spans="1:14" x14ac:dyDescent="0.25">
      <c r="A216" s="345"/>
      <c r="B216" s="345"/>
      <c r="C216" s="345"/>
      <c r="D216" s="345"/>
      <c r="E216" s="345"/>
      <c r="F216" s="345"/>
      <c r="G216" s="345"/>
      <c r="H216" s="345"/>
      <c r="I216" s="345"/>
      <c r="J216" s="345"/>
      <c r="K216" s="345"/>
      <c r="L216" s="345"/>
      <c r="M216" s="345"/>
      <c r="N216" s="345"/>
    </row>
    <row r="217" spans="1:14" x14ac:dyDescent="0.25">
      <c r="A217" s="345"/>
      <c r="B217" s="345"/>
      <c r="C217" s="345"/>
      <c r="D217" s="345"/>
      <c r="E217" s="345"/>
      <c r="F217" s="345"/>
      <c r="G217" s="345"/>
      <c r="H217" s="345"/>
      <c r="I217" s="345"/>
      <c r="J217" s="345"/>
      <c r="K217" s="345"/>
      <c r="L217" s="345"/>
      <c r="M217" s="345"/>
      <c r="N217" s="345"/>
    </row>
    <row r="218" spans="1:14" x14ac:dyDescent="0.25">
      <c r="A218" s="345"/>
      <c r="B218" s="345"/>
      <c r="C218" s="345"/>
      <c r="D218" s="345"/>
      <c r="E218" s="345"/>
      <c r="F218" s="345"/>
      <c r="G218" s="345"/>
      <c r="H218" s="345"/>
      <c r="I218" s="345"/>
      <c r="J218" s="345"/>
      <c r="K218" s="345"/>
      <c r="L218" s="345"/>
      <c r="M218" s="345"/>
      <c r="N218" s="345"/>
    </row>
    <row r="219" spans="1:14" x14ac:dyDescent="0.25">
      <c r="A219" s="345"/>
      <c r="B219" s="345"/>
      <c r="C219" s="345"/>
      <c r="D219" s="345"/>
      <c r="E219" s="345"/>
      <c r="F219" s="345"/>
      <c r="G219" s="345"/>
      <c r="H219" s="345"/>
      <c r="I219" s="345"/>
      <c r="J219" s="345"/>
      <c r="K219" s="345"/>
      <c r="L219" s="345"/>
      <c r="M219" s="345"/>
      <c r="N219" s="345"/>
    </row>
    <row r="220" spans="1:14" x14ac:dyDescent="0.25">
      <c r="A220" s="345"/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5"/>
      <c r="M220" s="345"/>
      <c r="N220" s="345"/>
    </row>
    <row r="221" spans="1:14" x14ac:dyDescent="0.25">
      <c r="A221" s="345"/>
      <c r="B221" s="345"/>
      <c r="C221" s="345"/>
      <c r="D221" s="345"/>
      <c r="E221" s="345"/>
      <c r="F221" s="345"/>
      <c r="G221" s="345"/>
      <c r="H221" s="345"/>
      <c r="I221" s="345"/>
      <c r="J221" s="345"/>
      <c r="K221" s="345"/>
      <c r="L221" s="345"/>
      <c r="M221" s="345"/>
      <c r="N221" s="345"/>
    </row>
    <row r="222" spans="1:14" x14ac:dyDescent="0.25">
      <c r="A222" s="345"/>
      <c r="B222" s="345"/>
      <c r="C222" s="345"/>
      <c r="D222" s="345"/>
      <c r="E222" s="345"/>
      <c r="F222" s="345"/>
      <c r="G222" s="345"/>
      <c r="H222" s="345"/>
      <c r="I222" s="345"/>
      <c r="J222" s="345"/>
      <c r="K222" s="345"/>
      <c r="L222" s="345"/>
      <c r="M222" s="345"/>
      <c r="N222" s="345"/>
    </row>
    <row r="223" spans="1:14" x14ac:dyDescent="0.25">
      <c r="A223" s="345"/>
      <c r="B223" s="345"/>
      <c r="C223" s="345"/>
      <c r="D223" s="345"/>
      <c r="E223" s="345"/>
      <c r="F223" s="345"/>
      <c r="G223" s="345"/>
      <c r="H223" s="345"/>
      <c r="I223" s="345"/>
      <c r="J223" s="345"/>
      <c r="K223" s="345"/>
      <c r="L223" s="345"/>
      <c r="M223" s="345"/>
      <c r="N223" s="345"/>
    </row>
  </sheetData>
  <sheetProtection password="E628" sheet="1" objects="1" scenarios="1" formatCells="0" formatColumns="0" formatRows="0" insertColumns="0" insertRows="0" deleteColumns="0" deleteRows="0" sort="0"/>
  <protectedRanges>
    <protectedRange sqref="F8:F9 F11:F16" name="Диапазон1"/>
    <protectedRange sqref="E34:E36" name="Диапазон1_1"/>
    <protectedRange sqref="F10" name="Диапазон1_2"/>
  </protectedRanges>
  <mergeCells count="18">
    <mergeCell ref="C1:F1"/>
    <mergeCell ref="A25:K25"/>
    <mergeCell ref="A3:K3"/>
    <mergeCell ref="L18:M18"/>
    <mergeCell ref="J8:J10"/>
    <mergeCell ref="A7:B7"/>
    <mergeCell ref="B5:E5"/>
    <mergeCell ref="A43:J43"/>
    <mergeCell ref="H26:H27"/>
    <mergeCell ref="I26:L26"/>
    <mergeCell ref="M26:M27"/>
    <mergeCell ref="A27:B27"/>
    <mergeCell ref="A38:L38"/>
    <mergeCell ref="A26:B26"/>
    <mergeCell ref="D26:D27"/>
    <mergeCell ref="E26:E27"/>
    <mergeCell ref="F26:F27"/>
    <mergeCell ref="G26:G27"/>
  </mergeCells>
  <hyperlinks>
    <hyperlink ref="D29" r:id="rId1" location="dst607" display="http://www.consultant.ru/document/cons_doc_LAW_353683/d4c6cb4e5630ac0fbc8c7ff7aba49e22c1cca718/ - dst607"/>
    <hyperlink ref="E9" r:id="rId2" location="dst607" display="dst607"/>
    <hyperlink ref="E10" r:id="rId3" location="dst607" display="http://www.consultant.ru/document/cons_doc_LAW_353683/d4c6cb4e5630ac0fbc8c7ff7aba49e22c1cca718/ - dst607"/>
  </hyperlinks>
  <pageMargins left="0.7" right="0.7" top="0.75" bottom="0.75" header="0.3" footer="0.3"/>
  <pageSetup paperSize="9" scale="50" orientation="landscape"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topLeftCell="A25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244</v>
      </c>
      <c r="R2" t="s">
        <v>268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272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34</v>
      </c>
      <c r="G8" s="135" t="s">
        <v>167</v>
      </c>
      <c r="H8" s="136">
        <v>3.7999999999999999E-2</v>
      </c>
      <c r="I8" s="133">
        <f>F8*H8</f>
        <v>1.292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5.0999999999999996</v>
      </c>
      <c r="G9" s="135">
        <v>1.43</v>
      </c>
      <c r="H9" s="135"/>
      <c r="I9" s="133">
        <f>F9*G9</f>
        <v>7.2929999999999993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2.5299999999999998</v>
      </c>
      <c r="G10" s="133" t="s">
        <v>167</v>
      </c>
      <c r="H10" s="133"/>
      <c r="I10" s="133">
        <f>F10</f>
        <v>2.5299999999999998</v>
      </c>
      <c r="J10" s="25">
        <f t="shared" si="0"/>
        <v>1.3199999999999998</v>
      </c>
      <c r="K10" s="150">
        <v>1</v>
      </c>
      <c r="L10" s="26">
        <f t="shared" si="1"/>
        <v>1.3199999999999999E-6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1.1535149735999999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51.8</v>
      </c>
      <c r="G11" s="133" t="s">
        <v>167</v>
      </c>
      <c r="H11" s="133"/>
      <c r="I11" s="133">
        <f t="shared" ref="I11:I18" si="3">F11</f>
        <v>51.8</v>
      </c>
      <c r="J11" s="25">
        <f t="shared" si="0"/>
        <v>30.479999999999997</v>
      </c>
      <c r="K11" s="150">
        <v>1</v>
      </c>
      <c r="L11" s="26">
        <f t="shared" si="1"/>
        <v>3.0479999999999996E-5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1.0863072000000001E-2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62.4</v>
      </c>
      <c r="G12" s="133" t="s">
        <v>167</v>
      </c>
      <c r="H12" s="133"/>
      <c r="I12" s="133">
        <f t="shared" si="3"/>
        <v>62.4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</v>
      </c>
      <c r="G13" s="133" t="s">
        <v>167</v>
      </c>
      <c r="H13" s="133"/>
      <c r="I13" s="133">
        <f t="shared" si="3"/>
        <v>1.2</v>
      </c>
      <c r="J13" s="25">
        <f t="shared" si="0"/>
        <v>0.45999999999999996</v>
      </c>
      <c r="K13" s="150">
        <v>1</v>
      </c>
      <c r="L13" s="26">
        <f t="shared" si="1"/>
        <v>4.5999999999999999E-7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0.16259965920000002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0.11</v>
      </c>
      <c r="G14" s="133" t="s">
        <v>167</v>
      </c>
      <c r="H14" s="133"/>
      <c r="I14" s="133">
        <f t="shared" si="3"/>
        <v>0.11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16.3</v>
      </c>
      <c r="G15" s="133" t="s">
        <v>167</v>
      </c>
      <c r="H15" s="133"/>
      <c r="I15" s="133">
        <f t="shared" si="3"/>
        <v>16.3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0.12</v>
      </c>
      <c r="G17" s="133" t="s">
        <v>167</v>
      </c>
      <c r="H17" s="133"/>
      <c r="I17" s="133">
        <f t="shared" si="3"/>
        <v>0.12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290</v>
      </c>
      <c r="G18" s="10"/>
      <c r="H18" s="10"/>
      <c r="I18" s="133">
        <f t="shared" si="3"/>
        <v>290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1.3269777048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кк-01.121146.20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5.0999999999999996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51.6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2.5299999999999998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51.8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62.4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6.82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21.7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0.11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386" priority="2" operator="greaterThan">
      <formula>0</formula>
    </cfRule>
  </conditionalFormatting>
  <conditionalFormatting sqref="J4 J19">
    <cfRule type="cellIs" dxfId="385" priority="3" operator="greaterThan">
      <formula>0</formula>
    </cfRule>
  </conditionalFormatting>
  <conditionalFormatting sqref="J8:J18">
    <cfRule type="cellIs" dxfId="384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topLeftCell="F1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244</v>
      </c>
      <c r="R2" t="s">
        <v>268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273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30</v>
      </c>
      <c r="G8" s="135" t="s">
        <v>167</v>
      </c>
      <c r="H8" s="136">
        <v>3.7999999999999999E-2</v>
      </c>
      <c r="I8" s="133">
        <f>F8*H8</f>
        <v>1.1399999999999999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5.8</v>
      </c>
      <c r="G9" s="135">
        <v>1.43</v>
      </c>
      <c r="H9" s="135"/>
      <c r="I9" s="133">
        <f>F9*G9</f>
        <v>8.2939999999999987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2.12</v>
      </c>
      <c r="G10" s="133" t="s">
        <v>167</v>
      </c>
      <c r="H10" s="133"/>
      <c r="I10" s="133">
        <f>F10</f>
        <v>2.12</v>
      </c>
      <c r="J10" s="25">
        <f t="shared" si="0"/>
        <v>0.91000000000000014</v>
      </c>
      <c r="K10" s="150">
        <v>1</v>
      </c>
      <c r="L10" s="26">
        <f t="shared" si="1"/>
        <v>9.1000000000000018E-7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0.79522623180000018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52.2</v>
      </c>
      <c r="G11" s="133" t="s">
        <v>167</v>
      </c>
      <c r="H11" s="133"/>
      <c r="I11" s="133">
        <f t="shared" ref="I11:I18" si="3">F11</f>
        <v>52.2</v>
      </c>
      <c r="J11" s="25">
        <f t="shared" si="0"/>
        <v>30.880000000000003</v>
      </c>
      <c r="K11" s="150">
        <v>1</v>
      </c>
      <c r="L11" s="26">
        <f t="shared" si="1"/>
        <v>3.0880000000000002E-5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1.1005632000000005E-2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63.4</v>
      </c>
      <c r="G12" s="133" t="s">
        <v>167</v>
      </c>
      <c r="H12" s="133"/>
      <c r="I12" s="133">
        <f t="shared" si="3"/>
        <v>63.4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1.23</v>
      </c>
      <c r="G13" s="133" t="s">
        <v>167</v>
      </c>
      <c r="H13" s="133"/>
      <c r="I13" s="133">
        <f t="shared" si="3"/>
        <v>1.23</v>
      </c>
      <c r="J13" s="25">
        <f t="shared" si="0"/>
        <v>0.49</v>
      </c>
      <c r="K13" s="150">
        <v>1</v>
      </c>
      <c r="L13" s="26">
        <f t="shared" si="1"/>
        <v>4.8999999999999997E-7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0.17320398480000002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0.12</v>
      </c>
      <c r="G14" s="133" t="s">
        <v>167</v>
      </c>
      <c r="H14" s="133"/>
      <c r="I14" s="133">
        <f t="shared" si="3"/>
        <v>0.12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15.7</v>
      </c>
      <c r="G15" s="133" t="s">
        <v>167</v>
      </c>
      <c r="H15" s="133"/>
      <c r="I15" s="133">
        <f t="shared" si="3"/>
        <v>15.7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0.12</v>
      </c>
      <c r="G17" s="133" t="s">
        <v>167</v>
      </c>
      <c r="H17" s="133"/>
      <c r="I17" s="133">
        <f t="shared" si="3"/>
        <v>0.12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294</v>
      </c>
      <c r="G18" s="10"/>
      <c r="H18" s="10"/>
      <c r="I18" s="133">
        <f t="shared" si="3"/>
        <v>294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0.97943584860000021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кк-01.12147.20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5.8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51.1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2.12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52.2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63.4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1.23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6.82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14.3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0.12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383" priority="2" operator="greaterThan">
      <formula>0</formula>
    </cfRule>
  </conditionalFormatting>
  <conditionalFormatting sqref="J4 J19">
    <cfRule type="cellIs" dxfId="382" priority="3" operator="greaterThan">
      <formula>0</formula>
    </cfRule>
  </conditionalFormatting>
  <conditionalFormatting sqref="J8:J18">
    <cfRule type="cellIs" dxfId="381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244</v>
      </c>
      <c r="R2" t="s">
        <v>268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274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33</v>
      </c>
      <c r="G8" s="135" t="s">
        <v>167</v>
      </c>
      <c r="H8" s="136">
        <v>3.7999999999999999E-2</v>
      </c>
      <c r="I8" s="133">
        <f>F8*H8</f>
        <v>1.254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5.5</v>
      </c>
      <c r="G9" s="135">
        <v>1.43</v>
      </c>
      <c r="H9" s="135"/>
      <c r="I9" s="133">
        <f>F9*G9</f>
        <v>7.8649999999999993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2.57</v>
      </c>
      <c r="G10" s="133" t="s">
        <v>167</v>
      </c>
      <c r="H10" s="133"/>
      <c r="I10" s="133">
        <f>F10</f>
        <v>2.57</v>
      </c>
      <c r="J10" s="25">
        <f t="shared" si="0"/>
        <v>1.3599999999999999</v>
      </c>
      <c r="K10" s="150">
        <v>1</v>
      </c>
      <c r="L10" s="26">
        <f t="shared" si="1"/>
        <v>1.3599999999999999E-6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1.1884699728000003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50.4</v>
      </c>
      <c r="G11" s="133" t="s">
        <v>167</v>
      </c>
      <c r="H11" s="133"/>
      <c r="I11" s="133">
        <f t="shared" ref="I11:I18" si="3">F11</f>
        <v>50.4</v>
      </c>
      <c r="J11" s="25">
        <f t="shared" si="0"/>
        <v>29.08</v>
      </c>
      <c r="K11" s="150">
        <v>1</v>
      </c>
      <c r="L11" s="26">
        <f t="shared" si="1"/>
        <v>2.9079999999999999E-5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1.0364112000000002E-2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61.5</v>
      </c>
      <c r="G12" s="133" t="s">
        <v>167</v>
      </c>
      <c r="H12" s="133"/>
      <c r="I12" s="133">
        <f t="shared" si="3"/>
        <v>61.5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1.19</v>
      </c>
      <c r="G13" s="133" t="s">
        <v>167</v>
      </c>
      <c r="H13" s="133"/>
      <c r="I13" s="133">
        <f t="shared" si="3"/>
        <v>1.19</v>
      </c>
      <c r="J13" s="25">
        <f t="shared" si="0"/>
        <v>0.44999999999999996</v>
      </c>
      <c r="K13" s="150">
        <v>1</v>
      </c>
      <c r="L13" s="26">
        <f t="shared" si="1"/>
        <v>4.4999999999999998E-7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0.15906488400000002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0.12</v>
      </c>
      <c r="G14" s="133" t="s">
        <v>167</v>
      </c>
      <c r="H14" s="133"/>
      <c r="I14" s="133">
        <f t="shared" si="3"/>
        <v>0.12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15.1</v>
      </c>
      <c r="G15" s="133" t="s">
        <v>167</v>
      </c>
      <c r="H15" s="133"/>
      <c r="I15" s="133">
        <f t="shared" si="3"/>
        <v>15.1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0.11</v>
      </c>
      <c r="G17" s="133" t="s">
        <v>167</v>
      </c>
      <c r="H17" s="133"/>
      <c r="I17" s="133">
        <f t="shared" si="3"/>
        <v>0.11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288</v>
      </c>
      <c r="G18" s="10"/>
      <c r="H18" s="10"/>
      <c r="I18" s="133">
        <f t="shared" si="3"/>
        <v>288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1.3578989688000003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кк-01.121.48.20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33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5.5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51.6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2.57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50.4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61.5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1.19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6.91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24.2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0.12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J8:J18">
    <cfRule type="cellIs" dxfId="380" priority="1" operator="greaterThan">
      <formula>0</formula>
    </cfRule>
  </conditionalFormatting>
  <conditionalFormatting sqref="G45:G48 G27 G29:G41">
    <cfRule type="cellIs" dxfId="379" priority="2" operator="greaterThan">
      <formula>0</formula>
    </cfRule>
  </conditionalFormatting>
  <conditionalFormatting sqref="J4 J19">
    <cfRule type="cellIs" dxfId="378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244</v>
      </c>
      <c r="R2" t="s">
        <v>268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275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34</v>
      </c>
      <c r="G8" s="135" t="s">
        <v>167</v>
      </c>
      <c r="H8" s="136">
        <v>3.7999999999999999E-2</v>
      </c>
      <c r="I8" s="133">
        <f>F8*H8</f>
        <v>1.292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5.2</v>
      </c>
      <c r="G9" s="135">
        <v>1.43</v>
      </c>
      <c r="H9" s="135"/>
      <c r="I9" s="133">
        <f>F9*G9</f>
        <v>7.4359999999999999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2.39</v>
      </c>
      <c r="G10" s="133" t="s">
        <v>167</v>
      </c>
      <c r="H10" s="133"/>
      <c r="I10" s="133">
        <f>F10</f>
        <v>2.39</v>
      </c>
      <c r="J10" s="25">
        <f t="shared" si="0"/>
        <v>1.1800000000000002</v>
      </c>
      <c r="K10" s="150">
        <v>1</v>
      </c>
      <c r="L10" s="26">
        <f t="shared" si="1"/>
        <v>1.1800000000000001E-6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1.0311724764000003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51.3</v>
      </c>
      <c r="G11" s="133" t="s">
        <v>167</v>
      </c>
      <c r="H11" s="133"/>
      <c r="I11" s="133">
        <f t="shared" ref="I11:I18" si="3">F11</f>
        <v>51.3</v>
      </c>
      <c r="J11" s="25">
        <f t="shared" si="0"/>
        <v>29.979999999999997</v>
      </c>
      <c r="K11" s="150">
        <v>1</v>
      </c>
      <c r="L11" s="26">
        <f t="shared" si="1"/>
        <v>2.9979999999999998E-5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1.0684872000000003E-2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61.2</v>
      </c>
      <c r="G12" s="133" t="s">
        <v>167</v>
      </c>
      <c r="H12" s="133"/>
      <c r="I12" s="133">
        <f t="shared" si="3"/>
        <v>61.2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</v>
      </c>
      <c r="G13" s="133" t="s">
        <v>167</v>
      </c>
      <c r="H13" s="133"/>
      <c r="I13" s="133">
        <f t="shared" si="3"/>
        <v>1.2</v>
      </c>
      <c r="J13" s="25">
        <f t="shared" si="0"/>
        <v>0.45999999999999996</v>
      </c>
      <c r="K13" s="150">
        <v>1</v>
      </c>
      <c r="L13" s="26">
        <f t="shared" si="1"/>
        <v>4.5999999999999999E-7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0.16259965920000002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0.13</v>
      </c>
      <c r="G14" s="133" t="s">
        <v>167</v>
      </c>
      <c r="H14" s="133"/>
      <c r="I14" s="133">
        <f t="shared" si="3"/>
        <v>0.13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15.9</v>
      </c>
      <c r="G15" s="133" t="s">
        <v>167</v>
      </c>
      <c r="H15" s="133"/>
      <c r="I15" s="133">
        <f t="shared" si="3"/>
        <v>15.9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0.11</v>
      </c>
      <c r="G17" s="133" t="s">
        <v>167</v>
      </c>
      <c r="H17" s="133"/>
      <c r="I17" s="133">
        <f t="shared" si="3"/>
        <v>0.11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287</v>
      </c>
      <c r="G18" s="10"/>
      <c r="H18" s="10"/>
      <c r="I18" s="133">
        <f t="shared" si="3"/>
        <v>287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1.2044570076000003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кк-01.12149.20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5.2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2.39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51.3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61.2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6.86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25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0.13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J8:J18">
    <cfRule type="cellIs" dxfId="377" priority="1" operator="greaterThan">
      <formula>0</formula>
    </cfRule>
  </conditionalFormatting>
  <conditionalFormatting sqref="G45:G48 G27 G29:G41">
    <cfRule type="cellIs" dxfId="376" priority="2" operator="greaterThan">
      <formula>0</formula>
    </cfRule>
  </conditionalFormatting>
  <conditionalFormatting sqref="J4 J19">
    <cfRule type="cellIs" dxfId="375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topLeftCell="A25" workbookViewId="0">
      <selection activeCell="L22" sqref="L22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244</v>
      </c>
      <c r="R2" t="s">
        <v>268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276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32</v>
      </c>
      <c r="G8" s="135" t="s">
        <v>167</v>
      </c>
      <c r="H8" s="136">
        <v>3.7999999999999999E-2</v>
      </c>
      <c r="I8" s="133">
        <f>F8*H8</f>
        <v>1.216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5.6</v>
      </c>
      <c r="G9" s="135">
        <v>1.43</v>
      </c>
      <c r="H9" s="135"/>
      <c r="I9" s="133">
        <f>F9*G9</f>
        <v>8.0079999999999991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2.46</v>
      </c>
      <c r="G10" s="133" t="s">
        <v>167</v>
      </c>
      <c r="H10" s="133"/>
      <c r="I10" s="133">
        <f>F10</f>
        <v>2.46</v>
      </c>
      <c r="J10" s="25">
        <f t="shared" si="0"/>
        <v>1.25</v>
      </c>
      <c r="K10" s="150">
        <v>1</v>
      </c>
      <c r="L10" s="26">
        <f t="shared" si="1"/>
        <v>1.2500000000000001E-6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1.0923437250000003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50.9</v>
      </c>
      <c r="G11" s="133" t="s">
        <v>167</v>
      </c>
      <c r="H11" s="133"/>
      <c r="I11" s="133">
        <f t="shared" ref="I11:I18" si="3">F11</f>
        <v>50.9</v>
      </c>
      <c r="J11" s="25">
        <f t="shared" si="0"/>
        <v>29.58</v>
      </c>
      <c r="K11" s="150">
        <v>1</v>
      </c>
      <c r="L11" s="26">
        <f t="shared" si="1"/>
        <v>2.9579999999999998E-5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1.0542312000000002E-2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62.4</v>
      </c>
      <c r="G12" s="133" t="s">
        <v>167</v>
      </c>
      <c r="H12" s="133"/>
      <c r="I12" s="133">
        <f t="shared" si="3"/>
        <v>62.4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1.23</v>
      </c>
      <c r="G13" s="133" t="s">
        <v>167</v>
      </c>
      <c r="H13" s="133"/>
      <c r="I13" s="133">
        <f t="shared" si="3"/>
        <v>1.23</v>
      </c>
      <c r="J13" s="25">
        <f t="shared" si="0"/>
        <v>0.49</v>
      </c>
      <c r="K13" s="150">
        <v>1</v>
      </c>
      <c r="L13" s="26">
        <f t="shared" si="1"/>
        <v>4.8999999999999997E-7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0.17320398480000002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0.12</v>
      </c>
      <c r="G14" s="133" t="s">
        <v>167</v>
      </c>
      <c r="H14" s="133"/>
      <c r="I14" s="133">
        <f t="shared" si="3"/>
        <v>0.12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15.4</v>
      </c>
      <c r="G15" s="133" t="s">
        <v>167</v>
      </c>
      <c r="H15" s="133"/>
      <c r="I15" s="133">
        <f t="shared" si="3"/>
        <v>15.4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0.13</v>
      </c>
      <c r="G17" s="133" t="s">
        <v>167</v>
      </c>
      <c r="H17" s="133"/>
      <c r="I17" s="133">
        <f t="shared" si="3"/>
        <v>0.13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291</v>
      </c>
      <c r="G18" s="10"/>
      <c r="H18" s="10"/>
      <c r="I18" s="133">
        <f t="shared" si="3"/>
        <v>291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1.2760900218000004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кк-01.12150.20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32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52.6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2.46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50.9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62.4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1.23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6.83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13.7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0.12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374" priority="2" operator="greaterThan">
      <formula>0</formula>
    </cfRule>
  </conditionalFormatting>
  <conditionalFormatting sqref="J4 J19">
    <cfRule type="cellIs" dxfId="373" priority="3" operator="greaterThan">
      <formula>0</formula>
    </cfRule>
  </conditionalFormatting>
  <conditionalFormatting sqref="J8:J18">
    <cfRule type="cellIs" dxfId="372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topLeftCell="A25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244</v>
      </c>
      <c r="R2" t="s">
        <v>271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278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32</v>
      </c>
      <c r="G8" s="135" t="s">
        <v>167</v>
      </c>
      <c r="H8" s="136">
        <v>3.7999999999999999E-2</v>
      </c>
      <c r="I8" s="133">
        <f>F8*H8</f>
        <v>1.216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5.5</v>
      </c>
      <c r="G9" s="135">
        <v>1.43</v>
      </c>
      <c r="H9" s="135"/>
      <c r="I9" s="133">
        <f>F9*G9</f>
        <v>7.8649999999999993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2.14</v>
      </c>
      <c r="G10" s="133" t="s">
        <v>167</v>
      </c>
      <c r="H10" s="133"/>
      <c r="I10" s="133">
        <f>F10</f>
        <v>2.14</v>
      </c>
      <c r="J10" s="25">
        <f t="shared" si="0"/>
        <v>0.93000000000000016</v>
      </c>
      <c r="K10" s="150">
        <v>1</v>
      </c>
      <c r="L10" s="26">
        <f t="shared" si="1"/>
        <v>9.300000000000002E-7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0.81270373140000018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50.4</v>
      </c>
      <c r="G11" s="133" t="s">
        <v>167</v>
      </c>
      <c r="H11" s="133"/>
      <c r="I11" s="133">
        <f t="shared" ref="I11:I18" si="3">F11</f>
        <v>50.4</v>
      </c>
      <c r="J11" s="25">
        <f t="shared" si="0"/>
        <v>29.08</v>
      </c>
      <c r="K11" s="150">
        <v>1</v>
      </c>
      <c r="L11" s="26">
        <f t="shared" si="1"/>
        <v>2.9079999999999999E-5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1.0364112000000002E-2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61.7</v>
      </c>
      <c r="G12" s="133" t="s">
        <v>167</v>
      </c>
      <c r="H12" s="133"/>
      <c r="I12" s="133">
        <f t="shared" si="3"/>
        <v>61.7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1.17</v>
      </c>
      <c r="G13" s="133" t="s">
        <v>167</v>
      </c>
      <c r="H13" s="133"/>
      <c r="I13" s="133">
        <f t="shared" si="3"/>
        <v>1.17</v>
      </c>
      <c r="J13" s="25">
        <f t="shared" si="0"/>
        <v>0.42999999999999994</v>
      </c>
      <c r="K13" s="150">
        <v>1</v>
      </c>
      <c r="L13" s="26">
        <f t="shared" si="1"/>
        <v>4.2999999999999996E-7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0.1519953336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0.12</v>
      </c>
      <c r="G14" s="133" t="s">
        <v>167</v>
      </c>
      <c r="H14" s="133"/>
      <c r="I14" s="133">
        <f t="shared" si="3"/>
        <v>0.12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15.2</v>
      </c>
      <c r="G15" s="133" t="s">
        <v>167</v>
      </c>
      <c r="H15" s="133"/>
      <c r="I15" s="133">
        <f t="shared" si="3"/>
        <v>15.2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0.14000000000000001</v>
      </c>
      <c r="G17" s="133" t="s">
        <v>167</v>
      </c>
      <c r="H17" s="133"/>
      <c r="I17" s="133">
        <f t="shared" si="3"/>
        <v>0.14000000000000001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281</v>
      </c>
      <c r="G18" s="10"/>
      <c r="H18" s="10"/>
      <c r="I18" s="133">
        <f t="shared" si="3"/>
        <v>281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0.97506317700000023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кк-01.12151.20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32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5.5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51.2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2.14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50.4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61.7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1.17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15.7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0.12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J8:J18">
    <cfRule type="cellIs" dxfId="371" priority="1" operator="greaterThan">
      <formula>0</formula>
    </cfRule>
  </conditionalFormatting>
  <conditionalFormatting sqref="G45:G48 G27 G29:G41">
    <cfRule type="cellIs" dxfId="370" priority="2" operator="greaterThan">
      <formula>0</formula>
    </cfRule>
  </conditionalFormatting>
  <conditionalFormatting sqref="J4 J19">
    <cfRule type="cellIs" dxfId="369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topLeftCell="A25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244</v>
      </c>
      <c r="R2" t="s">
        <v>280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281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31</v>
      </c>
      <c r="G8" s="135" t="s">
        <v>167</v>
      </c>
      <c r="H8" s="136">
        <v>3.7999999999999999E-2</v>
      </c>
      <c r="I8" s="133">
        <f>F8*H8</f>
        <v>1.1779999999999999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6.3</v>
      </c>
      <c r="G9" s="135">
        <v>1.43</v>
      </c>
      <c r="H9" s="135"/>
      <c r="I9" s="133">
        <f>F9*G9</f>
        <v>9.0089999999999986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2.2000000000000002</v>
      </c>
      <c r="G10" s="133" t="s">
        <v>167</v>
      </c>
      <c r="H10" s="133"/>
      <c r="I10" s="133">
        <f>F10</f>
        <v>2.2000000000000002</v>
      </c>
      <c r="J10" s="25">
        <f t="shared" si="0"/>
        <v>0.99000000000000021</v>
      </c>
      <c r="K10" s="150">
        <v>1</v>
      </c>
      <c r="L10" s="26">
        <f t="shared" si="1"/>
        <v>9.9000000000000026E-7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0.86513623020000041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51.6</v>
      </c>
      <c r="G11" s="133" t="s">
        <v>167</v>
      </c>
      <c r="H11" s="133"/>
      <c r="I11" s="133">
        <f t="shared" ref="I11:I18" si="3">F11</f>
        <v>51.6</v>
      </c>
      <c r="J11" s="25">
        <f t="shared" si="0"/>
        <v>30.28</v>
      </c>
      <c r="K11" s="150">
        <v>1</v>
      </c>
      <c r="L11" s="26">
        <f t="shared" si="1"/>
        <v>3.0280000000000001E-5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1.0791792000000001E-2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63</v>
      </c>
      <c r="G12" s="133" t="s">
        <v>167</v>
      </c>
      <c r="H12" s="133"/>
      <c r="I12" s="133">
        <f t="shared" si="3"/>
        <v>63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1.28</v>
      </c>
      <c r="G13" s="133" t="s">
        <v>167</v>
      </c>
      <c r="H13" s="133"/>
      <c r="I13" s="133">
        <f t="shared" si="3"/>
        <v>1.28</v>
      </c>
      <c r="J13" s="25">
        <f t="shared" si="0"/>
        <v>0.54</v>
      </c>
      <c r="K13" s="150">
        <v>1</v>
      </c>
      <c r="L13" s="26">
        <f t="shared" si="1"/>
        <v>5.4000000000000002E-7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0.19087786080000002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0.13</v>
      </c>
      <c r="G14" s="133" t="s">
        <v>167</v>
      </c>
      <c r="H14" s="133"/>
      <c r="I14" s="133">
        <f t="shared" si="3"/>
        <v>0.13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15.2</v>
      </c>
      <c r="G15" s="133" t="s">
        <v>167</v>
      </c>
      <c r="H15" s="133"/>
      <c r="I15" s="133">
        <f t="shared" si="3"/>
        <v>15.2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0.11</v>
      </c>
      <c r="G17" s="133" t="s">
        <v>167</v>
      </c>
      <c r="H17" s="133"/>
      <c r="I17" s="133">
        <f t="shared" si="3"/>
        <v>0.11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283</v>
      </c>
      <c r="G18" s="10"/>
      <c r="H18" s="10"/>
      <c r="I18" s="133">
        <f t="shared" si="3"/>
        <v>283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1.0668058830000005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кк-01.10776.20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31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6.3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51.9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2.2000000000000002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51.6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63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1.28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6.81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0.13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368" priority="2" operator="greaterThan">
      <formula>0</formula>
    </cfRule>
  </conditionalFormatting>
  <conditionalFormatting sqref="J4 J19">
    <cfRule type="cellIs" dxfId="367" priority="3" operator="greaterThan">
      <formula>0</formula>
    </cfRule>
  </conditionalFormatting>
  <conditionalFormatting sqref="J8:J18">
    <cfRule type="cellIs" dxfId="366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topLeftCell="A16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244</v>
      </c>
      <c r="R2" t="s">
        <v>283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284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25.4</v>
      </c>
      <c r="G8" s="135" t="s">
        <v>167</v>
      </c>
      <c r="H8" s="136">
        <v>3.7999999999999999E-2</v>
      </c>
      <c r="I8" s="133">
        <f>F8*H8</f>
        <v>0.96519999999999995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35.700000000000003</v>
      </c>
      <c r="G9" s="135">
        <v>1.43</v>
      </c>
      <c r="H9" s="135"/>
      <c r="I9" s="133">
        <f>F9*G9</f>
        <v>51.051000000000002</v>
      </c>
      <c r="J9" s="25">
        <f t="shared" ref="J9:J18" si="0">IF((I9-E9)&lt;0,0,(I9-E9))</f>
        <v>11.201000000000001</v>
      </c>
      <c r="K9" s="150">
        <v>1</v>
      </c>
      <c r="L9" s="26">
        <f t="shared" ref="L9:L18" si="1">J9*K9/1000000</f>
        <v>1.1201E-5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0.1616774742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0.1</v>
      </c>
      <c r="G10" s="133" t="s">
        <v>167</v>
      </c>
      <c r="H10" s="133"/>
      <c r="I10" s="133">
        <f>F10</f>
        <v>0.1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10</v>
      </c>
      <c r="G11" s="133" t="s">
        <v>167</v>
      </c>
      <c r="H11" s="133"/>
      <c r="I11" s="133">
        <f t="shared" ref="I11:I18" si="3">F11</f>
        <v>10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14.9</v>
      </c>
      <c r="G12" s="133" t="s">
        <v>167</v>
      </c>
      <c r="H12" s="133"/>
      <c r="I12" s="133">
        <f t="shared" si="3"/>
        <v>14.9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0.68</v>
      </c>
      <c r="G13" s="133" t="s">
        <v>167</v>
      </c>
      <c r="H13" s="133"/>
      <c r="I13" s="133">
        <f t="shared" si="3"/>
        <v>0.68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0.87</v>
      </c>
      <c r="G14" s="133" t="s">
        <v>167</v>
      </c>
      <c r="H14" s="133"/>
      <c r="I14" s="133">
        <f t="shared" si="3"/>
        <v>0.87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8.8000000000000007</v>
      </c>
      <c r="G15" s="133" t="s">
        <v>167</v>
      </c>
      <c r="H15" s="133"/>
      <c r="I15" s="133">
        <f t="shared" si="3"/>
        <v>8.8000000000000007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2.4</v>
      </c>
      <c r="G17" s="133" t="s">
        <v>167</v>
      </c>
      <c r="H17" s="133"/>
      <c r="I17" s="133">
        <f t="shared" si="3"/>
        <v>2.4</v>
      </c>
      <c r="J17" s="25">
        <f t="shared" si="0"/>
        <v>0.91999999999999993</v>
      </c>
      <c r="K17" s="150">
        <v>1</v>
      </c>
      <c r="L17" s="26">
        <f t="shared" si="1"/>
        <v>9.1999999999999998E-7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0.20106638640000002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260</v>
      </c>
      <c r="G18" s="10"/>
      <c r="H18" s="10"/>
      <c r="I18" s="133">
        <f t="shared" si="3"/>
        <v>260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0.36274386060000002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25.4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35.700000000000003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60.2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14.9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0.68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7.6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0.87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J8:J18">
    <cfRule type="cellIs" dxfId="365" priority="1" operator="greaterThan">
      <formula>0</formula>
    </cfRule>
  </conditionalFormatting>
  <conditionalFormatting sqref="G45:G48 G27 G29:G41">
    <cfRule type="cellIs" dxfId="364" priority="2" operator="greaterThan">
      <formula>0</formula>
    </cfRule>
  </conditionalFormatting>
  <conditionalFormatting sqref="J4 J19">
    <cfRule type="cellIs" dxfId="363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topLeftCell="A31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244</v>
      </c>
      <c r="R2" t="s">
        <v>287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284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40.200000000000003</v>
      </c>
      <c r="G8" s="135" t="s">
        <v>167</v>
      </c>
      <c r="H8" s="136">
        <v>3.7999999999999999E-2</v>
      </c>
      <c r="I8" s="133">
        <f>F8*H8</f>
        <v>1.5276000000000001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50.4</v>
      </c>
      <c r="G9" s="135">
        <v>1.43</v>
      </c>
      <c r="H9" s="135"/>
      <c r="I9" s="133">
        <f>F9*G9</f>
        <v>72.071999999999989</v>
      </c>
      <c r="J9" s="25">
        <f t="shared" ref="J9:J18" si="0">IF((I9-E9)&lt;0,0,(I9-E9))</f>
        <v>32.221999999999987</v>
      </c>
      <c r="K9" s="150">
        <v>1</v>
      </c>
      <c r="L9" s="26">
        <f t="shared" ref="L9:L18" si="1">J9*K9/1000000</f>
        <v>3.2221999999999984E-5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0.46509879239999979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0.1</v>
      </c>
      <c r="G10" s="133" t="s">
        <v>167</v>
      </c>
      <c r="H10" s="133"/>
      <c r="I10" s="133">
        <f>F10</f>
        <v>0.1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10</v>
      </c>
      <c r="G11" s="133" t="s">
        <v>167</v>
      </c>
      <c r="H11" s="133"/>
      <c r="I11" s="133">
        <f t="shared" ref="I11:I18" si="3">F11</f>
        <v>10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22</v>
      </c>
      <c r="G12" s="133" t="s">
        <v>167</v>
      </c>
      <c r="H12" s="133"/>
      <c r="I12" s="133">
        <f t="shared" si="3"/>
        <v>22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0.72</v>
      </c>
      <c r="G13" s="133" t="s">
        <v>167</v>
      </c>
      <c r="H13" s="133"/>
      <c r="I13" s="133">
        <f t="shared" si="3"/>
        <v>0.72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5</v>
      </c>
      <c r="G14" s="133" t="s">
        <v>167</v>
      </c>
      <c r="H14" s="133"/>
      <c r="I14" s="133">
        <f t="shared" si="3"/>
        <v>5</v>
      </c>
      <c r="J14" s="25">
        <f t="shared" si="0"/>
        <v>1.38</v>
      </c>
      <c r="K14" s="150">
        <v>1</v>
      </c>
      <c r="L14" s="26">
        <f t="shared" si="1"/>
        <v>1.3799999999999999E-6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9.7735215599999994E-2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12</v>
      </c>
      <c r="G15" s="133" t="s">
        <v>167</v>
      </c>
      <c r="H15" s="133"/>
      <c r="I15" s="133">
        <f t="shared" si="3"/>
        <v>12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5.5</v>
      </c>
      <c r="G17" s="133" t="s">
        <v>167</v>
      </c>
      <c r="H17" s="133"/>
      <c r="I17" s="133">
        <f t="shared" si="3"/>
        <v>5.5</v>
      </c>
      <c r="J17" s="25">
        <f t="shared" si="0"/>
        <v>4.0199999999999996</v>
      </c>
      <c r="K17" s="150">
        <v>1</v>
      </c>
      <c r="L17" s="26">
        <f t="shared" si="1"/>
        <v>4.0199999999999996E-6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0.87857268840000013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305</v>
      </c>
      <c r="G18" s="10"/>
      <c r="H18" s="10"/>
      <c r="I18" s="133">
        <f t="shared" si="3"/>
        <v>305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1.4414066964000001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40.200000000000003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50.4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86.3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22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0.72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7.5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5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362" priority="2" operator="greaterThan">
      <formula>0</formula>
    </cfRule>
  </conditionalFormatting>
  <conditionalFormatting sqref="J4 J19">
    <cfRule type="cellIs" dxfId="361" priority="3" operator="greaterThan">
      <formula>0</formula>
    </cfRule>
  </conditionalFormatting>
  <conditionalFormatting sqref="J8:J18">
    <cfRule type="cellIs" dxfId="360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topLeftCell="A13" workbookViewId="0">
      <selection activeCell="A37" sqref="A37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244</v>
      </c>
      <c r="R2" t="s">
        <v>289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284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14</v>
      </c>
      <c r="G8" s="135" t="s">
        <v>167</v>
      </c>
      <c r="H8" s="136">
        <v>3.7999999999999999E-2</v>
      </c>
      <c r="I8" s="133">
        <f>F8*H8</f>
        <v>0.53200000000000003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12.7</v>
      </c>
      <c r="G9" s="135">
        <v>1.43</v>
      </c>
      <c r="H9" s="135"/>
      <c r="I9" s="133">
        <f>F9*G9</f>
        <v>18.160999999999998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0.1</v>
      </c>
      <c r="G10" s="133" t="s">
        <v>167</v>
      </c>
      <c r="H10" s="133"/>
      <c r="I10" s="133">
        <f>F10</f>
        <v>0.1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10</v>
      </c>
      <c r="G11" s="133" t="s">
        <v>167</v>
      </c>
      <c r="H11" s="133"/>
      <c r="I11" s="133">
        <f t="shared" ref="I11:I18" si="3">F11</f>
        <v>10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10</v>
      </c>
      <c r="G12" s="133" t="s">
        <v>167</v>
      </c>
      <c r="H12" s="133"/>
      <c r="I12" s="133">
        <f t="shared" si="3"/>
        <v>10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0.33</v>
      </c>
      <c r="G13" s="133" t="s">
        <v>167</v>
      </c>
      <c r="H13" s="133"/>
      <c r="I13" s="133">
        <f t="shared" si="3"/>
        <v>0.33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0.05</v>
      </c>
      <c r="G14" s="133" t="s">
        <v>167</v>
      </c>
      <c r="H14" s="133"/>
      <c r="I14" s="133">
        <f t="shared" si="3"/>
        <v>0.05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4.29</v>
      </c>
      <c r="G15" s="133" t="s">
        <v>167</v>
      </c>
      <c r="H15" s="133"/>
      <c r="I15" s="133">
        <f t="shared" si="3"/>
        <v>4.29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0.91</v>
      </c>
      <c r="G17" s="133" t="s">
        <v>167</v>
      </c>
      <c r="H17" s="133"/>
      <c r="I17" s="133">
        <f t="shared" si="3"/>
        <v>0.91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186</v>
      </c>
      <c r="G18" s="10"/>
      <c r="H18" s="10"/>
      <c r="I18" s="133">
        <f t="shared" si="3"/>
        <v>186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12.7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23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10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0.33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7.4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0.05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359" priority="2" operator="greaterThan">
      <formula>0</formula>
    </cfRule>
  </conditionalFormatting>
  <conditionalFormatting sqref="J4 J19">
    <cfRule type="cellIs" dxfId="358" priority="3" operator="greaterThan">
      <formula>0</formula>
    </cfRule>
  </conditionalFormatting>
  <conditionalFormatting sqref="J8:J18">
    <cfRule type="cellIs" dxfId="357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50"/>
  <sheetViews>
    <sheetView zoomScaleNormal="100" workbookViewId="0">
      <selection sqref="A1:K2"/>
    </sheetView>
  </sheetViews>
  <sheetFormatPr defaultRowHeight="15" x14ac:dyDescent="0.25"/>
  <cols>
    <col min="2" max="2" width="20" customWidth="1"/>
    <col min="3" max="3" width="9.85546875" customWidth="1"/>
    <col min="4" max="4" width="14.140625" style="15" customWidth="1"/>
    <col min="5" max="5" width="26.5703125" customWidth="1"/>
    <col min="6" max="6" width="15" customWidth="1"/>
    <col min="7" max="7" width="11.85546875" customWidth="1"/>
    <col min="8" max="8" width="13.140625" style="66" customWidth="1"/>
    <col min="9" max="9" width="11.7109375" style="50" customWidth="1"/>
    <col min="10" max="10" width="10.28515625" customWidth="1"/>
    <col min="11" max="11" width="12.5703125" customWidth="1"/>
    <col min="12" max="12" width="10.85546875" customWidth="1"/>
    <col min="13" max="16" width="13.42578125" customWidth="1"/>
  </cols>
  <sheetData>
    <row r="1" spans="1:81" s="265" customFormat="1" ht="23.25" x14ac:dyDescent="0.35">
      <c r="A1" s="346" t="s">
        <v>785</v>
      </c>
      <c r="B1" s="346"/>
      <c r="C1" s="346"/>
      <c r="D1" s="347"/>
      <c r="E1" s="346"/>
      <c r="F1" s="346"/>
      <c r="G1" s="346"/>
      <c r="H1" s="348"/>
      <c r="I1" s="348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6"/>
      <c r="Y1" s="346"/>
      <c r="Z1" s="346"/>
      <c r="AA1" s="346"/>
      <c r="AB1" s="346"/>
    </row>
    <row r="2" spans="1:81" x14ac:dyDescent="0.25">
      <c r="A2" s="423" t="s">
        <v>783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81" s="127" customFormat="1" ht="30" customHeight="1" x14ac:dyDescent="0.2">
      <c r="A3" s="419"/>
      <c r="B3" s="419"/>
      <c r="C3" s="278"/>
      <c r="D3" s="420" t="s">
        <v>768</v>
      </c>
      <c r="E3" s="421" t="s">
        <v>770</v>
      </c>
      <c r="F3" s="421" t="s">
        <v>771</v>
      </c>
      <c r="G3" s="421" t="s">
        <v>778</v>
      </c>
      <c r="H3" s="413" t="s">
        <v>772</v>
      </c>
      <c r="I3" s="414" t="s">
        <v>773</v>
      </c>
      <c r="J3" s="414"/>
      <c r="K3" s="414"/>
      <c r="L3" s="414"/>
      <c r="M3" s="415" t="s">
        <v>763</v>
      </c>
      <c r="N3" s="432"/>
      <c r="O3" s="432"/>
      <c r="P3" s="432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  <c r="CC3" s="271"/>
    </row>
    <row r="4" spans="1:81" s="127" customFormat="1" ht="84.75" customHeight="1" x14ac:dyDescent="0.2">
      <c r="A4" s="416" t="s">
        <v>0</v>
      </c>
      <c r="B4" s="417"/>
      <c r="C4" s="278" t="s">
        <v>769</v>
      </c>
      <c r="D4" s="420"/>
      <c r="E4" s="421"/>
      <c r="F4" s="421"/>
      <c r="G4" s="421"/>
      <c r="H4" s="413"/>
      <c r="I4" s="279" t="s">
        <v>774</v>
      </c>
      <c r="J4" s="280" t="s">
        <v>775</v>
      </c>
      <c r="K4" s="279" t="s">
        <v>776</v>
      </c>
      <c r="L4" s="279" t="s">
        <v>777</v>
      </c>
      <c r="M4" s="415"/>
      <c r="N4" s="432"/>
      <c r="O4" s="432"/>
      <c r="P4" s="432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271"/>
      <c r="BZ4" s="271"/>
      <c r="CA4" s="271"/>
      <c r="CB4" s="271"/>
      <c r="CC4" s="271"/>
    </row>
    <row r="5" spans="1:81" ht="15.75" x14ac:dyDescent="0.25">
      <c r="A5" s="281" t="s">
        <v>142</v>
      </c>
      <c r="B5" s="282" t="s">
        <v>8</v>
      </c>
      <c r="C5" s="283" t="s">
        <v>127</v>
      </c>
      <c r="D5" s="284">
        <v>191.76</v>
      </c>
      <c r="E5" s="296">
        <f>IF(ISBLANK(ПНВ!F8),"ЗАПОЛНИТЬ ЛИСТ ПНВ",ПНВ!F8)</f>
        <v>100</v>
      </c>
      <c r="F5" s="290">
        <f>E5*0.038</f>
        <v>3.8</v>
      </c>
      <c r="G5" s="297">
        <f t="shared" ref="G5:G14" si="0">F5-D5</f>
        <v>-187.95999999999998</v>
      </c>
      <c r="H5" s="279">
        <v>977.2</v>
      </c>
      <c r="I5" s="298">
        <v>100</v>
      </c>
      <c r="J5" s="298">
        <v>0.5</v>
      </c>
      <c r="K5" s="298">
        <v>1.08</v>
      </c>
      <c r="L5" s="298">
        <v>1.1000000000000001</v>
      </c>
      <c r="M5" s="299">
        <f>IF(G5&gt;0,H5*G5*I5*J5*K5*L5/1000000/$K$19,0)</f>
        <v>0</v>
      </c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272"/>
      <c r="BZ5" s="272"/>
      <c r="CA5" s="272"/>
      <c r="CB5" s="272"/>
      <c r="CC5" s="272"/>
    </row>
    <row r="6" spans="1:81" ht="15.75" x14ac:dyDescent="0.25">
      <c r="A6" s="281" t="s">
        <v>143</v>
      </c>
      <c r="B6" s="282" t="s">
        <v>12</v>
      </c>
      <c r="C6" s="283" t="s">
        <v>127</v>
      </c>
      <c r="D6" s="284">
        <v>39.85</v>
      </c>
      <c r="E6" s="296">
        <f>IF(ISBLANK(ПНВ!F10),"ЗАПОЛНИТЬ ЛИСТ ПНВ",ПНВ!F10)</f>
        <v>150</v>
      </c>
      <c r="F6" s="290">
        <f>E6*1.43</f>
        <v>214.5</v>
      </c>
      <c r="G6" s="297">
        <f>F6-D6*1.43</f>
        <v>157.5145</v>
      </c>
      <c r="H6" s="279">
        <v>243</v>
      </c>
      <c r="I6" s="298">
        <v>100</v>
      </c>
      <c r="J6" s="298">
        <v>0.5</v>
      </c>
      <c r="K6" s="298">
        <v>1.08</v>
      </c>
      <c r="L6" s="298">
        <v>1.1000000000000001</v>
      </c>
      <c r="M6" s="299">
        <f>IF(G6&gt;0,H6*G6*I6*J6*K6*L6/1000000/$K$19,0)</f>
        <v>3.8706091179775283E-2</v>
      </c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272"/>
      <c r="AH6" s="272"/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272"/>
      <c r="AT6" s="272"/>
      <c r="AU6" s="272"/>
      <c r="AV6" s="272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272"/>
      <c r="BO6" s="272"/>
      <c r="BP6" s="272"/>
      <c r="BQ6" s="272"/>
      <c r="BR6" s="272"/>
      <c r="BS6" s="272"/>
      <c r="BT6" s="272"/>
      <c r="BU6" s="272"/>
      <c r="BV6" s="272"/>
      <c r="BW6" s="272"/>
      <c r="BX6" s="272"/>
      <c r="BY6" s="272"/>
      <c r="BZ6" s="272"/>
      <c r="CA6" s="272"/>
      <c r="CB6" s="272"/>
      <c r="CC6" s="272"/>
    </row>
    <row r="7" spans="1:81" ht="15.75" x14ac:dyDescent="0.25">
      <c r="A7" s="281" t="s">
        <v>144</v>
      </c>
      <c r="B7" s="282" t="s">
        <v>22</v>
      </c>
      <c r="C7" s="283" t="s">
        <v>127</v>
      </c>
      <c r="D7" s="284">
        <v>1.21</v>
      </c>
      <c r="E7" s="296">
        <f>IF(ISBLANK(ПНВ!F11),"ЗАПОЛНИТЬ ЛИСТ ПНВ",ПНВ!F11)</f>
        <v>0.53</v>
      </c>
      <c r="F7" s="290">
        <f>E7</f>
        <v>0.53</v>
      </c>
      <c r="G7" s="297">
        <f t="shared" si="0"/>
        <v>-0.67999999999999994</v>
      </c>
      <c r="H7" s="279">
        <v>14711.7</v>
      </c>
      <c r="I7" s="298">
        <v>100</v>
      </c>
      <c r="J7" s="298">
        <v>0.5</v>
      </c>
      <c r="K7" s="298">
        <v>1.08</v>
      </c>
      <c r="L7" s="298">
        <v>1.1000000000000001</v>
      </c>
      <c r="M7" s="299">
        <f>IF(G7&gt;0,H7*G7*I7*J7*K7*L7/1000000/$K$19,0)</f>
        <v>0</v>
      </c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272"/>
      <c r="AG7" s="272"/>
      <c r="AH7" s="272"/>
      <c r="AI7" s="272"/>
      <c r="AJ7" s="272"/>
      <c r="AK7" s="272"/>
      <c r="AL7" s="272"/>
      <c r="AM7" s="272"/>
      <c r="AN7" s="272"/>
      <c r="AO7" s="272"/>
      <c r="AP7" s="272"/>
      <c r="AQ7" s="272"/>
      <c r="AR7" s="272"/>
      <c r="AS7" s="272"/>
      <c r="AT7" s="272"/>
      <c r="AU7" s="272"/>
      <c r="AV7" s="272"/>
      <c r="AW7" s="272"/>
      <c r="AX7" s="272"/>
      <c r="AY7" s="272"/>
      <c r="AZ7" s="272"/>
      <c r="BA7" s="272"/>
      <c r="BB7" s="272"/>
      <c r="BC7" s="272"/>
      <c r="BD7" s="272"/>
      <c r="BE7" s="272"/>
      <c r="BF7" s="272"/>
      <c r="BG7" s="272"/>
      <c r="BH7" s="272"/>
      <c r="BI7" s="272"/>
      <c r="BJ7" s="272"/>
      <c r="BK7" s="272"/>
      <c r="BL7" s="272"/>
      <c r="BM7" s="272"/>
      <c r="BN7" s="272"/>
      <c r="BO7" s="272"/>
      <c r="BP7" s="272"/>
      <c r="BQ7" s="272"/>
      <c r="BR7" s="272"/>
      <c r="BS7" s="272"/>
      <c r="BT7" s="272"/>
      <c r="BU7" s="272"/>
      <c r="BV7" s="272"/>
      <c r="BW7" s="272"/>
      <c r="BX7" s="272"/>
      <c r="BY7" s="272"/>
      <c r="BZ7" s="272"/>
      <c r="CA7" s="272"/>
      <c r="CB7" s="272"/>
      <c r="CC7" s="272"/>
    </row>
    <row r="8" spans="1:81" ht="15.75" x14ac:dyDescent="0.25">
      <c r="A8" s="281" t="s">
        <v>145</v>
      </c>
      <c r="B8" s="282" t="s">
        <v>35</v>
      </c>
      <c r="C8" s="283" t="s">
        <v>127</v>
      </c>
      <c r="D8" s="284">
        <v>21.32</v>
      </c>
      <c r="E8" s="296" t="e">
        <f>IF(ISBLANK(ПНВ!#REF!),"ЗАПОЛНИТЬ ЛИСТ ПНВ",ПНВ!#REF!)</f>
        <v>#REF!</v>
      </c>
      <c r="F8" s="290" t="e">
        <f t="shared" ref="F8:F14" si="1">E8</f>
        <v>#REF!</v>
      </c>
      <c r="G8" s="297" t="e">
        <f t="shared" si="0"/>
        <v>#REF!</v>
      </c>
      <c r="H8" s="279">
        <v>6</v>
      </c>
      <c r="I8" s="298">
        <v>100</v>
      </c>
      <c r="J8" s="298">
        <v>0.5</v>
      </c>
      <c r="K8" s="298">
        <v>1.08</v>
      </c>
      <c r="L8" s="298">
        <v>1.1000000000000001</v>
      </c>
      <c r="M8" s="299" t="e">
        <f t="shared" ref="M8:M14" si="2">IF(G8&gt;0,H8*G8*I8*J8*K8*L8/1000000/$K$19,0)</f>
        <v>#REF!</v>
      </c>
      <c r="N8" s="272"/>
      <c r="O8" s="272"/>
      <c r="P8" s="272"/>
      <c r="Q8" s="272"/>
      <c r="R8" s="272"/>
      <c r="S8" s="272"/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272"/>
      <c r="AG8" s="272"/>
      <c r="AH8" s="272"/>
      <c r="AI8" s="272"/>
      <c r="AJ8" s="272"/>
      <c r="AK8" s="272"/>
      <c r="AL8" s="272"/>
      <c r="AM8" s="272"/>
      <c r="AN8" s="272"/>
      <c r="AO8" s="272"/>
      <c r="AP8" s="272"/>
      <c r="AQ8" s="272"/>
      <c r="AR8" s="272"/>
      <c r="AS8" s="272"/>
      <c r="AT8" s="272"/>
      <c r="AU8" s="272"/>
      <c r="AV8" s="272"/>
      <c r="AW8" s="272"/>
      <c r="AX8" s="272"/>
      <c r="AY8" s="272"/>
      <c r="AZ8" s="272"/>
      <c r="BA8" s="272"/>
      <c r="BB8" s="272"/>
      <c r="BC8" s="272"/>
      <c r="BD8" s="272"/>
      <c r="BE8" s="272"/>
      <c r="BF8" s="272"/>
      <c r="BG8" s="272"/>
      <c r="BH8" s="272"/>
      <c r="BI8" s="272"/>
      <c r="BJ8" s="272"/>
      <c r="BK8" s="272"/>
      <c r="BL8" s="272"/>
      <c r="BM8" s="272"/>
      <c r="BN8" s="272"/>
      <c r="BO8" s="272"/>
      <c r="BP8" s="272"/>
      <c r="BQ8" s="272"/>
      <c r="BR8" s="272"/>
      <c r="BS8" s="272"/>
      <c r="BT8" s="272"/>
      <c r="BU8" s="272"/>
      <c r="BV8" s="272"/>
      <c r="BW8" s="272"/>
      <c r="BX8" s="272"/>
      <c r="BY8" s="272"/>
      <c r="BZ8" s="272"/>
      <c r="CA8" s="272"/>
      <c r="CB8" s="272"/>
      <c r="CC8" s="272"/>
    </row>
    <row r="9" spans="1:81" ht="15.75" x14ac:dyDescent="0.25">
      <c r="A9" s="281" t="s">
        <v>146</v>
      </c>
      <c r="B9" s="282" t="s">
        <v>38</v>
      </c>
      <c r="C9" s="283" t="s">
        <v>127</v>
      </c>
      <c r="D9" s="285">
        <v>65.239999999999995</v>
      </c>
      <c r="E9" s="296">
        <f>IF(ISBLANK(ПНВ!F12),"ЗАПОЛНИТЬ ЛИСТ ПНВ",ПНВ!F12)</f>
        <v>100</v>
      </c>
      <c r="F9" s="290">
        <f t="shared" si="1"/>
        <v>100</v>
      </c>
      <c r="G9" s="297">
        <f t="shared" si="0"/>
        <v>34.760000000000005</v>
      </c>
      <c r="H9" s="279">
        <v>2.4</v>
      </c>
      <c r="I9" s="298">
        <v>100</v>
      </c>
      <c r="J9" s="298">
        <v>0.5</v>
      </c>
      <c r="K9" s="298">
        <v>1.08</v>
      </c>
      <c r="L9" s="298">
        <v>1.1000000000000001</v>
      </c>
      <c r="M9" s="299">
        <f t="shared" si="2"/>
        <v>8.4361348314606772E-5</v>
      </c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272"/>
      <c r="AH9" s="272"/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272"/>
      <c r="BC9" s="272"/>
      <c r="BD9" s="272"/>
      <c r="BE9" s="272"/>
      <c r="BF9" s="272"/>
      <c r="BG9" s="272"/>
      <c r="BH9" s="272"/>
      <c r="BI9" s="272"/>
      <c r="BJ9" s="272"/>
      <c r="BK9" s="272"/>
      <c r="BL9" s="272"/>
      <c r="BM9" s="272"/>
      <c r="BN9" s="272"/>
      <c r="BO9" s="272"/>
      <c r="BP9" s="272"/>
      <c r="BQ9" s="272"/>
      <c r="BR9" s="272"/>
      <c r="BS9" s="272"/>
      <c r="BT9" s="272"/>
      <c r="BU9" s="272"/>
      <c r="BV9" s="272"/>
      <c r="BW9" s="272"/>
      <c r="BX9" s="272"/>
      <c r="BY9" s="272"/>
      <c r="BZ9" s="272"/>
      <c r="CA9" s="272"/>
      <c r="CB9" s="272"/>
      <c r="CC9" s="272"/>
    </row>
    <row r="10" spans="1:81" ht="15.75" x14ac:dyDescent="0.25">
      <c r="A10" s="281" t="s">
        <v>147</v>
      </c>
      <c r="B10" s="282" t="s">
        <v>42</v>
      </c>
      <c r="C10" s="283" t="s">
        <v>127</v>
      </c>
      <c r="D10" s="284">
        <v>0.74</v>
      </c>
      <c r="E10" s="296">
        <f>IF(ISBLANK(ПНВ!F13),"ЗАПОЛНИТЬ ЛИСТ ПНВ",ПНВ!F13)</f>
        <v>2.2999999999999998</v>
      </c>
      <c r="F10" s="290">
        <f t="shared" si="1"/>
        <v>2.2999999999999998</v>
      </c>
      <c r="G10" s="297">
        <f t="shared" si="0"/>
        <v>1.5599999999999998</v>
      </c>
      <c r="H10" s="279">
        <v>5950.8</v>
      </c>
      <c r="I10" s="298">
        <v>100</v>
      </c>
      <c r="J10" s="298">
        <v>0.5</v>
      </c>
      <c r="K10" s="298">
        <v>1.08</v>
      </c>
      <c r="L10" s="298">
        <v>1.1000000000000001</v>
      </c>
      <c r="M10" s="299">
        <f t="shared" si="2"/>
        <v>9.3875541573033711E-3</v>
      </c>
      <c r="N10" s="272"/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272"/>
      <c r="AG10" s="272"/>
      <c r="AH10" s="272"/>
      <c r="AI10" s="272"/>
      <c r="AJ10" s="272"/>
      <c r="AK10" s="272"/>
      <c r="AL10" s="272"/>
      <c r="AM10" s="272"/>
      <c r="AN10" s="272"/>
      <c r="AO10" s="272"/>
      <c r="AP10" s="272"/>
      <c r="AQ10" s="272"/>
      <c r="AR10" s="272"/>
      <c r="AS10" s="272"/>
      <c r="AT10" s="272"/>
      <c r="AU10" s="272"/>
      <c r="AV10" s="272"/>
      <c r="AW10" s="272"/>
      <c r="AX10" s="272"/>
      <c r="AY10" s="272"/>
      <c r="AZ10" s="272"/>
      <c r="BA10" s="272"/>
      <c r="BB10" s="272"/>
      <c r="BC10" s="272"/>
      <c r="BD10" s="272"/>
      <c r="BE10" s="272"/>
      <c r="BF10" s="272"/>
      <c r="BG10" s="272"/>
      <c r="BH10" s="272"/>
      <c r="BI10" s="272"/>
      <c r="BJ10" s="272"/>
      <c r="BK10" s="272"/>
      <c r="BL10" s="272"/>
      <c r="BM10" s="272"/>
      <c r="BN10" s="272"/>
      <c r="BO10" s="272"/>
      <c r="BP10" s="272"/>
      <c r="BQ10" s="272"/>
      <c r="BR10" s="272"/>
      <c r="BS10" s="272"/>
      <c r="BT10" s="272"/>
      <c r="BU10" s="272"/>
      <c r="BV10" s="272"/>
      <c r="BW10" s="272"/>
      <c r="BX10" s="272"/>
      <c r="BY10" s="272"/>
      <c r="BZ10" s="272"/>
      <c r="CA10" s="272"/>
      <c r="CB10" s="272"/>
      <c r="CC10" s="272"/>
    </row>
    <row r="11" spans="1:81" ht="15.75" x14ac:dyDescent="0.25">
      <c r="A11" s="281" t="s">
        <v>148</v>
      </c>
      <c r="B11" s="282" t="s">
        <v>101</v>
      </c>
      <c r="C11" s="283" t="s">
        <v>127</v>
      </c>
      <c r="D11" s="284">
        <v>3.62</v>
      </c>
      <c r="E11" s="296">
        <f>IF(ISBLANK(ПНВ!F16),"ЗАПОЛНИТЬ ЛИСТ ПНВ",ПНВ!F16)</f>
        <v>1.73</v>
      </c>
      <c r="F11" s="290">
        <f t="shared" si="1"/>
        <v>1.73</v>
      </c>
      <c r="G11" s="297">
        <f t="shared" si="0"/>
        <v>-1.8900000000000001</v>
      </c>
      <c r="H11" s="279">
        <v>1192.3</v>
      </c>
      <c r="I11" s="298">
        <v>100</v>
      </c>
      <c r="J11" s="298">
        <v>0.5</v>
      </c>
      <c r="K11" s="298">
        <v>1.08</v>
      </c>
      <c r="L11" s="298">
        <v>1.1000000000000001</v>
      </c>
      <c r="M11" s="299">
        <f t="shared" si="2"/>
        <v>0</v>
      </c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  <c r="AA11" s="272"/>
      <c r="AB11" s="272"/>
      <c r="AC11" s="272"/>
      <c r="AD11" s="272"/>
      <c r="AE11" s="272"/>
      <c r="AF11" s="272"/>
      <c r="AG11" s="272"/>
      <c r="AH11" s="272"/>
      <c r="AI11" s="272"/>
      <c r="AJ11" s="272"/>
      <c r="AK11" s="272"/>
      <c r="AL11" s="272"/>
      <c r="AM11" s="272"/>
      <c r="AN11" s="272"/>
      <c r="AO11" s="272"/>
      <c r="AP11" s="272"/>
      <c r="AQ11" s="272"/>
      <c r="AR11" s="272"/>
      <c r="AS11" s="272"/>
      <c r="AT11" s="272"/>
      <c r="AU11" s="272"/>
      <c r="AV11" s="272"/>
      <c r="AW11" s="272"/>
      <c r="AX11" s="272"/>
      <c r="AY11" s="272"/>
      <c r="AZ11" s="272"/>
      <c r="BA11" s="272"/>
      <c r="BB11" s="272"/>
      <c r="BC11" s="272"/>
      <c r="BD11" s="272"/>
      <c r="BE11" s="272"/>
      <c r="BF11" s="272"/>
      <c r="BG11" s="272"/>
      <c r="BH11" s="272"/>
      <c r="BI11" s="272"/>
      <c r="BJ11" s="272"/>
      <c r="BK11" s="272"/>
      <c r="BL11" s="272"/>
      <c r="BM11" s="272"/>
      <c r="BN11" s="272"/>
      <c r="BO11" s="272"/>
      <c r="BP11" s="272"/>
      <c r="BQ11" s="272"/>
      <c r="BR11" s="272"/>
      <c r="BS11" s="272"/>
      <c r="BT11" s="272"/>
      <c r="BU11" s="272"/>
      <c r="BV11" s="272"/>
      <c r="BW11" s="272"/>
      <c r="BX11" s="272"/>
      <c r="BY11" s="272"/>
      <c r="BZ11" s="272"/>
      <c r="CA11" s="272"/>
      <c r="CB11" s="272"/>
      <c r="CC11" s="272"/>
    </row>
    <row r="12" spans="1:81" ht="25.5" x14ac:dyDescent="0.25">
      <c r="A12" s="286" t="s">
        <v>149</v>
      </c>
      <c r="B12" s="282" t="s">
        <v>128</v>
      </c>
      <c r="C12" s="287" t="s">
        <v>129</v>
      </c>
      <c r="D12" s="288">
        <v>23.26</v>
      </c>
      <c r="E12" s="300">
        <v>16.399999999999999</v>
      </c>
      <c r="F12" s="290">
        <f t="shared" si="1"/>
        <v>16.399999999999999</v>
      </c>
      <c r="G12" s="297">
        <f t="shared" si="0"/>
        <v>-6.860000000000003</v>
      </c>
      <c r="H12" s="279">
        <v>1190.2</v>
      </c>
      <c r="I12" s="298">
        <v>100</v>
      </c>
      <c r="J12" s="298">
        <v>0.5</v>
      </c>
      <c r="K12" s="298">
        <v>1.08</v>
      </c>
      <c r="L12" s="298">
        <v>1.1000000000000001</v>
      </c>
      <c r="M12" s="299">
        <f t="shared" si="2"/>
        <v>0</v>
      </c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2"/>
      <c r="AA12" s="272"/>
      <c r="AB12" s="272"/>
      <c r="AC12" s="272"/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272"/>
      <c r="AO12" s="272"/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272"/>
      <c r="BB12" s="272"/>
      <c r="BC12" s="272"/>
      <c r="BD12" s="272"/>
      <c r="BE12" s="272"/>
      <c r="BF12" s="272"/>
      <c r="BG12" s="272"/>
      <c r="BH12" s="272"/>
      <c r="BI12" s="272"/>
      <c r="BJ12" s="272"/>
      <c r="BK12" s="272"/>
      <c r="BL12" s="272"/>
      <c r="BM12" s="272"/>
      <c r="BN12" s="272"/>
      <c r="BO12" s="272"/>
      <c r="BP12" s="272"/>
      <c r="BQ12" s="272"/>
      <c r="BR12" s="272"/>
      <c r="BS12" s="272"/>
      <c r="BT12" s="272"/>
      <c r="BU12" s="272"/>
      <c r="BV12" s="272"/>
      <c r="BW12" s="272"/>
      <c r="BX12" s="272"/>
      <c r="BY12" s="272"/>
      <c r="BZ12" s="272"/>
      <c r="CA12" s="272"/>
      <c r="CB12" s="272"/>
      <c r="CC12" s="272"/>
    </row>
    <row r="13" spans="1:81" x14ac:dyDescent="0.25">
      <c r="A13" s="286" t="s">
        <v>150</v>
      </c>
      <c r="B13" s="289" t="s">
        <v>130</v>
      </c>
      <c r="C13" s="287" t="s">
        <v>129</v>
      </c>
      <c r="D13" s="288">
        <v>1.48</v>
      </c>
      <c r="E13" s="300">
        <v>0.13</v>
      </c>
      <c r="F13" s="290">
        <f t="shared" si="1"/>
        <v>0.13</v>
      </c>
      <c r="G13" s="297">
        <f t="shared" si="0"/>
        <v>-1.35</v>
      </c>
      <c r="H13" s="279">
        <v>3679.3</v>
      </c>
      <c r="I13" s="298">
        <v>100</v>
      </c>
      <c r="J13" s="298">
        <v>0.5</v>
      </c>
      <c r="K13" s="298">
        <v>1.08</v>
      </c>
      <c r="L13" s="298">
        <v>1.1000000000000001</v>
      </c>
      <c r="M13" s="299">
        <f t="shared" si="2"/>
        <v>0</v>
      </c>
      <c r="N13" s="272"/>
      <c r="O13" s="272"/>
      <c r="P13" s="272"/>
      <c r="Q13" s="272"/>
      <c r="R13" s="272"/>
      <c r="S13" s="272"/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272"/>
      <c r="AG13" s="272"/>
      <c r="AH13" s="272"/>
      <c r="AI13" s="272"/>
      <c r="AJ13" s="272"/>
      <c r="AK13" s="272"/>
      <c r="AL13" s="272"/>
      <c r="AM13" s="272"/>
      <c r="AN13" s="272"/>
      <c r="AO13" s="272"/>
      <c r="AP13" s="272"/>
      <c r="AQ13" s="272"/>
      <c r="AR13" s="272"/>
      <c r="AS13" s="272"/>
      <c r="AT13" s="272"/>
      <c r="AU13" s="272"/>
      <c r="AV13" s="272"/>
      <c r="AW13" s="272"/>
      <c r="AX13" s="272"/>
      <c r="AY13" s="272"/>
      <c r="AZ13" s="272"/>
      <c r="BA13" s="272"/>
      <c r="BB13" s="272"/>
      <c r="BC13" s="272"/>
      <c r="BD13" s="272"/>
      <c r="BE13" s="272"/>
      <c r="BF13" s="272"/>
      <c r="BG13" s="272"/>
      <c r="BH13" s="272"/>
      <c r="BI13" s="272"/>
      <c r="BJ13" s="272"/>
      <c r="BK13" s="272"/>
      <c r="BL13" s="272"/>
      <c r="BM13" s="272"/>
      <c r="BN13" s="272"/>
      <c r="BO13" s="272"/>
      <c r="BP13" s="272"/>
      <c r="BQ13" s="272"/>
      <c r="BR13" s="272"/>
      <c r="BS13" s="272"/>
      <c r="BT13" s="272"/>
      <c r="BU13" s="272"/>
      <c r="BV13" s="272"/>
      <c r="BW13" s="272"/>
      <c r="BX13" s="272"/>
      <c r="BY13" s="272"/>
      <c r="BZ13" s="272"/>
      <c r="CA13" s="272"/>
      <c r="CB13" s="272"/>
      <c r="CC13" s="272"/>
    </row>
    <row r="14" spans="1:81" x14ac:dyDescent="0.25">
      <c r="A14" s="286" t="s">
        <v>151</v>
      </c>
      <c r="B14" s="289" t="s">
        <v>131</v>
      </c>
      <c r="C14" s="287" t="s">
        <v>129</v>
      </c>
      <c r="D14" s="288">
        <v>387.59</v>
      </c>
      <c r="E14" s="300">
        <v>277</v>
      </c>
      <c r="F14" s="290">
        <f t="shared" si="1"/>
        <v>277</v>
      </c>
      <c r="G14" s="297">
        <f t="shared" si="0"/>
        <v>-110.58999999999997</v>
      </c>
      <c r="H14" s="279">
        <v>0.5</v>
      </c>
      <c r="I14" s="298">
        <v>100</v>
      </c>
      <c r="J14" s="298">
        <v>0.5</v>
      </c>
      <c r="K14" s="298">
        <v>1.08</v>
      </c>
      <c r="L14" s="298">
        <v>1.1000000000000001</v>
      </c>
      <c r="M14" s="299">
        <f t="shared" si="2"/>
        <v>0</v>
      </c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272"/>
      <c r="AG14" s="272"/>
      <c r="AH14" s="272"/>
      <c r="AI14" s="272"/>
      <c r="AJ14" s="272"/>
      <c r="AK14" s="272"/>
      <c r="AL14" s="272"/>
      <c r="AM14" s="272"/>
      <c r="AN14" s="272"/>
      <c r="AO14" s="272"/>
      <c r="AP14" s="272"/>
      <c r="AQ14" s="272"/>
      <c r="AR14" s="272"/>
      <c r="AS14" s="272"/>
      <c r="AT14" s="272"/>
      <c r="AU14" s="272"/>
      <c r="AV14" s="272"/>
      <c r="AW14" s="272"/>
      <c r="AX14" s="272"/>
      <c r="AY14" s="272"/>
      <c r="AZ14" s="272"/>
      <c r="BA14" s="272"/>
      <c r="BB14" s="272"/>
      <c r="BC14" s="272"/>
      <c r="BD14" s="272"/>
      <c r="BE14" s="272"/>
      <c r="BF14" s="272"/>
      <c r="BG14" s="272"/>
      <c r="BH14" s="272"/>
      <c r="BI14" s="272"/>
      <c r="BJ14" s="272"/>
      <c r="BK14" s="272"/>
      <c r="BL14" s="272"/>
      <c r="BM14" s="272"/>
      <c r="BN14" s="272"/>
      <c r="BO14" s="272"/>
      <c r="BP14" s="272"/>
      <c r="BQ14" s="272"/>
      <c r="BR14" s="272"/>
      <c r="BS14" s="272"/>
      <c r="BT14" s="272"/>
      <c r="BU14" s="272"/>
      <c r="BV14" s="272"/>
      <c r="BW14" s="272"/>
      <c r="BX14" s="272"/>
      <c r="BY14" s="272"/>
      <c r="BZ14" s="272"/>
      <c r="CA14" s="272"/>
      <c r="CB14" s="272"/>
      <c r="CC14" s="272"/>
    </row>
    <row r="15" spans="1:81" s="263" customFormat="1" x14ac:dyDescent="0.25">
      <c r="A15" s="291"/>
      <c r="B15" s="291"/>
      <c r="C15" s="291"/>
      <c r="D15" s="292" t="s">
        <v>179</v>
      </c>
      <c r="E15" s="291"/>
      <c r="F15" s="291"/>
      <c r="G15" s="291"/>
      <c r="H15" s="293"/>
      <c r="I15" s="293"/>
      <c r="J15" s="291"/>
      <c r="K15" s="291"/>
      <c r="L15" s="291"/>
      <c r="M15" s="268" t="e">
        <f>SUM(M5:M14)</f>
        <v>#REF!</v>
      </c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3"/>
      <c r="AI15" s="273"/>
      <c r="AJ15" s="273"/>
      <c r="AK15" s="273"/>
      <c r="AL15" s="273"/>
      <c r="AM15" s="273"/>
      <c r="AN15" s="273"/>
      <c r="AO15" s="273"/>
      <c r="AP15" s="273"/>
      <c r="AQ15" s="273"/>
      <c r="AR15" s="273"/>
      <c r="AS15" s="273"/>
      <c r="AT15" s="273"/>
      <c r="AU15" s="273"/>
      <c r="AV15" s="273"/>
      <c r="AW15" s="273"/>
      <c r="AX15" s="273"/>
      <c r="AY15" s="273"/>
      <c r="AZ15" s="273"/>
      <c r="BA15" s="273"/>
      <c r="BB15" s="273"/>
      <c r="BC15" s="273"/>
      <c r="BD15" s="273"/>
      <c r="BE15" s="273"/>
      <c r="BF15" s="273"/>
      <c r="BG15" s="273"/>
      <c r="BH15" s="273"/>
      <c r="BI15" s="273"/>
      <c r="BJ15" s="273"/>
      <c r="BK15" s="273"/>
      <c r="BL15" s="273"/>
      <c r="BM15" s="273"/>
      <c r="BN15" s="273"/>
      <c r="BO15" s="273"/>
      <c r="BP15" s="273"/>
      <c r="BQ15" s="273"/>
      <c r="BR15" s="273"/>
      <c r="BS15" s="273"/>
      <c r="BT15" s="273"/>
      <c r="BU15" s="273"/>
      <c r="BV15" s="273"/>
      <c r="BW15" s="273"/>
      <c r="BX15" s="273"/>
      <c r="BY15" s="273"/>
      <c r="BZ15" s="273"/>
      <c r="CA15" s="273"/>
      <c r="CB15" s="273"/>
      <c r="CC15" s="273"/>
    </row>
    <row r="16" spans="1:81" ht="32.25" customHeight="1" x14ac:dyDescent="0.25">
      <c r="A16" s="418" t="s">
        <v>782</v>
      </c>
      <c r="B16" s="418"/>
      <c r="C16" s="418"/>
      <c r="D16" s="418"/>
      <c r="E16" s="418"/>
      <c r="F16" s="418"/>
      <c r="G16" s="418"/>
      <c r="H16" s="418"/>
      <c r="I16" s="418"/>
      <c r="J16" s="418"/>
      <c r="K16" s="418"/>
      <c r="L16" s="418"/>
      <c r="M16" s="349" t="e">
        <f>M15*K19</f>
        <v>#REF!</v>
      </c>
      <c r="N16" s="274"/>
      <c r="O16" s="275"/>
      <c r="P16" s="275"/>
      <c r="Q16" s="270"/>
      <c r="R16" s="270"/>
      <c r="S16" s="270"/>
      <c r="T16" s="270"/>
      <c r="U16" s="270"/>
      <c r="V16" s="270"/>
      <c r="W16" s="270"/>
      <c r="X16" s="270"/>
      <c r="Y16" s="270"/>
      <c r="Z16" s="270"/>
      <c r="AA16" s="270"/>
      <c r="AB16" s="270"/>
    </row>
    <row r="17" spans="1:28" x14ac:dyDescent="0.25">
      <c r="A17" s="266"/>
      <c r="B17" s="270" t="s">
        <v>786</v>
      </c>
      <c r="C17" s="270"/>
      <c r="D17" s="276"/>
      <c r="E17" s="270"/>
      <c r="F17" s="270"/>
      <c r="G17" s="270"/>
      <c r="H17" s="277"/>
      <c r="I17" s="277"/>
      <c r="J17" s="270"/>
      <c r="K17" s="270"/>
      <c r="L17" s="270"/>
      <c r="M17" s="270"/>
      <c r="N17" s="275"/>
      <c r="O17" s="270"/>
      <c r="P17" s="270"/>
      <c r="Q17" s="270"/>
      <c r="R17" s="270"/>
      <c r="S17" s="270"/>
      <c r="T17" s="270"/>
      <c r="U17" s="270"/>
      <c r="V17" s="270"/>
      <c r="W17" s="270"/>
      <c r="X17" s="270"/>
      <c r="Y17" s="270"/>
      <c r="Z17" s="270"/>
      <c r="AA17" s="270"/>
      <c r="AB17" s="270"/>
    </row>
    <row r="18" spans="1:28" x14ac:dyDescent="0.25">
      <c r="A18" s="269"/>
      <c r="B18" s="270" t="s">
        <v>787</v>
      </c>
      <c r="C18" s="270"/>
      <c r="D18" s="276"/>
    </row>
    <row r="19" spans="1:28" x14ac:dyDescent="0.25">
      <c r="A19" s="270" t="s">
        <v>779</v>
      </c>
      <c r="B19" s="277"/>
      <c r="C19" s="270"/>
      <c r="D19" s="270"/>
      <c r="E19" s="270"/>
      <c r="F19" s="270"/>
      <c r="G19" s="270"/>
      <c r="H19" s="270"/>
      <c r="I19" s="270"/>
      <c r="J19" s="270"/>
      <c r="K19" s="294">
        <f>ПНВ!M17</f>
        <v>58.74</v>
      </c>
    </row>
    <row r="20" spans="1:28" x14ac:dyDescent="0.25">
      <c r="A20" s="270" t="s">
        <v>766</v>
      </c>
      <c r="B20" s="277"/>
      <c r="C20" s="270"/>
      <c r="D20" s="270"/>
      <c r="E20" s="270"/>
      <c r="F20" s="270"/>
      <c r="G20" s="270"/>
      <c r="H20" s="270"/>
      <c r="I20" s="270"/>
      <c r="J20" s="270"/>
      <c r="K20" s="295">
        <f>ПНВ!N17</f>
        <v>100</v>
      </c>
    </row>
    <row r="21" spans="1:28" ht="40.5" customHeight="1" x14ac:dyDescent="0.25">
      <c r="A21" s="411" t="s">
        <v>791</v>
      </c>
      <c r="B21" s="411"/>
      <c r="C21" s="411"/>
      <c r="D21" s="411"/>
      <c r="E21" s="411"/>
      <c r="F21" s="411"/>
      <c r="G21" s="411"/>
      <c r="H21" s="411"/>
      <c r="I21" s="411"/>
      <c r="J21" s="412"/>
      <c r="K21" s="267" t="e">
        <f>M15*K19*K20</f>
        <v>#REF!</v>
      </c>
      <c r="L21" s="270"/>
      <c r="M21" s="270"/>
      <c r="N21" s="270"/>
      <c r="O21" s="270"/>
    </row>
    <row r="22" spans="1:28" x14ac:dyDescent="0.25">
      <c r="A22" s="270"/>
      <c r="B22" s="270"/>
      <c r="C22" s="270"/>
      <c r="D22" s="276"/>
      <c r="E22" s="270"/>
      <c r="F22" s="270"/>
      <c r="G22" s="270"/>
      <c r="H22" s="277"/>
      <c r="I22" s="277"/>
      <c r="J22" s="270"/>
      <c r="K22" s="270"/>
      <c r="L22" s="270"/>
      <c r="M22" s="270"/>
      <c r="N22" s="270"/>
      <c r="O22" s="270"/>
    </row>
    <row r="23" spans="1:28" x14ac:dyDescent="0.25">
      <c r="A23" s="270"/>
      <c r="B23" s="270"/>
      <c r="C23" s="270"/>
      <c r="D23" s="276"/>
      <c r="E23" s="270"/>
      <c r="F23" s="270"/>
      <c r="G23" s="270"/>
      <c r="H23" s="277"/>
      <c r="I23" s="277"/>
      <c r="J23" s="270"/>
      <c r="K23" s="270"/>
      <c r="L23" s="270"/>
      <c r="M23" s="270"/>
      <c r="N23" s="270"/>
      <c r="O23" s="270"/>
    </row>
    <row r="24" spans="1:28" x14ac:dyDescent="0.25">
      <c r="A24" s="270"/>
      <c r="B24" s="270"/>
      <c r="C24" s="270"/>
      <c r="D24" s="276"/>
      <c r="E24" s="270"/>
      <c r="F24" s="270"/>
      <c r="G24" s="270"/>
      <c r="H24" s="277"/>
      <c r="I24" s="277"/>
      <c r="J24" s="270"/>
      <c r="K24" s="270"/>
      <c r="L24" s="270"/>
      <c r="M24" s="270"/>
      <c r="N24" s="270"/>
      <c r="O24" s="270"/>
    </row>
    <row r="25" spans="1:28" x14ac:dyDescent="0.25">
      <c r="A25" s="270"/>
      <c r="B25" s="270"/>
      <c r="C25" s="270"/>
      <c r="D25" s="276"/>
      <c r="E25" s="270"/>
      <c r="F25" s="270"/>
      <c r="G25" s="270"/>
      <c r="H25" s="277"/>
      <c r="I25" s="277"/>
      <c r="J25" s="270"/>
      <c r="K25" s="270"/>
      <c r="L25" s="270"/>
      <c r="M25" s="270"/>
      <c r="N25" s="270"/>
      <c r="O25" s="270"/>
    </row>
    <row r="26" spans="1:28" x14ac:dyDescent="0.25">
      <c r="A26" s="270"/>
      <c r="B26" s="270"/>
      <c r="C26" s="270"/>
      <c r="D26" s="276"/>
      <c r="E26" s="270"/>
      <c r="F26" s="270"/>
      <c r="G26" s="270"/>
      <c r="H26" s="277"/>
      <c r="I26" s="277"/>
      <c r="J26" s="270"/>
      <c r="K26" s="270"/>
      <c r="L26" s="270"/>
      <c r="M26" s="270"/>
      <c r="N26" s="270"/>
      <c r="O26" s="270"/>
    </row>
    <row r="27" spans="1:28" x14ac:dyDescent="0.25">
      <c r="A27" s="270"/>
      <c r="B27" s="270"/>
      <c r="C27" s="270"/>
      <c r="D27" s="276"/>
      <c r="E27" s="270"/>
      <c r="F27" s="270"/>
      <c r="G27" s="270"/>
      <c r="H27" s="277"/>
      <c r="I27" s="277"/>
      <c r="J27" s="270"/>
      <c r="K27" s="270"/>
      <c r="L27" s="270"/>
      <c r="M27" s="270"/>
      <c r="N27" s="270"/>
      <c r="O27" s="270"/>
    </row>
    <row r="28" spans="1:28" x14ac:dyDescent="0.25">
      <c r="A28" s="270"/>
      <c r="B28" s="270"/>
      <c r="C28" s="270"/>
      <c r="D28" s="276"/>
      <c r="E28" s="270"/>
      <c r="F28" s="270"/>
      <c r="G28" s="270"/>
      <c r="H28" s="277"/>
      <c r="I28" s="277"/>
      <c r="J28" s="270"/>
      <c r="K28" s="270"/>
      <c r="L28" s="270"/>
      <c r="M28" s="270"/>
      <c r="N28" s="270"/>
      <c r="O28" s="270"/>
    </row>
    <row r="29" spans="1:28" x14ac:dyDescent="0.25">
      <c r="A29" s="270"/>
      <c r="B29" s="270"/>
      <c r="C29" s="270"/>
      <c r="D29" s="276"/>
      <c r="E29" s="270"/>
      <c r="F29" s="270"/>
      <c r="G29" s="270"/>
      <c r="H29" s="277"/>
      <c r="I29" s="277"/>
      <c r="J29" s="270"/>
      <c r="K29" s="270"/>
      <c r="L29" s="270"/>
      <c r="M29" s="270"/>
      <c r="N29" s="270"/>
      <c r="O29" s="270"/>
    </row>
    <row r="30" spans="1:28" x14ac:dyDescent="0.25">
      <c r="A30" s="270"/>
      <c r="B30" s="270"/>
      <c r="C30" s="270"/>
      <c r="D30" s="276"/>
      <c r="E30" s="270"/>
      <c r="F30" s="270"/>
      <c r="G30" s="270"/>
      <c r="H30" s="277"/>
      <c r="I30" s="277"/>
      <c r="J30" s="270"/>
      <c r="K30" s="270"/>
      <c r="L30" s="270"/>
      <c r="M30" s="270"/>
      <c r="N30" s="270"/>
      <c r="O30" s="270"/>
    </row>
    <row r="31" spans="1:28" x14ac:dyDescent="0.25">
      <c r="A31" s="270"/>
      <c r="B31" s="270"/>
      <c r="C31" s="270"/>
      <c r="D31" s="276"/>
      <c r="E31" s="270"/>
      <c r="F31" s="270"/>
      <c r="G31" s="270"/>
      <c r="H31" s="277"/>
      <c r="I31" s="277"/>
      <c r="J31" s="270"/>
      <c r="K31" s="270"/>
      <c r="L31" s="270"/>
      <c r="M31" s="270"/>
      <c r="N31" s="270"/>
      <c r="O31" s="270"/>
    </row>
    <row r="32" spans="1:28" x14ac:dyDescent="0.25">
      <c r="A32" s="270"/>
      <c r="B32" s="270"/>
      <c r="C32" s="270"/>
      <c r="D32" s="276"/>
      <c r="E32" s="270"/>
      <c r="F32" s="270"/>
      <c r="G32" s="270"/>
      <c r="H32" s="277"/>
      <c r="I32" s="277"/>
      <c r="J32" s="270"/>
      <c r="K32" s="270"/>
      <c r="L32" s="270"/>
      <c r="M32" s="270"/>
      <c r="N32" s="270"/>
      <c r="O32" s="270"/>
    </row>
    <row r="33" spans="1:15" x14ac:dyDescent="0.25">
      <c r="A33" s="270"/>
      <c r="B33" s="270"/>
      <c r="C33" s="270"/>
      <c r="D33" s="276"/>
      <c r="E33" s="270"/>
      <c r="F33" s="270"/>
      <c r="G33" s="270"/>
      <c r="H33" s="277"/>
      <c r="I33" s="277"/>
      <c r="J33" s="270"/>
      <c r="K33" s="270"/>
      <c r="L33" s="270"/>
      <c r="M33" s="270"/>
      <c r="N33" s="270"/>
      <c r="O33" s="270"/>
    </row>
    <row r="34" spans="1:15" x14ac:dyDescent="0.25">
      <c r="A34" s="270"/>
      <c r="B34" s="270"/>
      <c r="C34" s="270"/>
      <c r="D34" s="276"/>
      <c r="E34" s="270"/>
      <c r="F34" s="270"/>
      <c r="G34" s="270"/>
      <c r="H34" s="277"/>
      <c r="I34" s="277"/>
      <c r="J34" s="270"/>
      <c r="K34" s="270"/>
      <c r="L34" s="270"/>
      <c r="M34" s="270"/>
      <c r="N34" s="270"/>
      <c r="O34" s="270"/>
    </row>
    <row r="35" spans="1:15" x14ac:dyDescent="0.25">
      <c r="A35" s="270"/>
      <c r="B35" s="270"/>
      <c r="C35" s="270"/>
      <c r="D35" s="276"/>
      <c r="E35" s="270"/>
      <c r="F35" s="270"/>
      <c r="G35" s="270"/>
      <c r="H35" s="277"/>
      <c r="I35" s="277"/>
      <c r="J35" s="270"/>
      <c r="K35" s="270"/>
      <c r="L35" s="270"/>
      <c r="M35" s="270"/>
      <c r="N35" s="270"/>
      <c r="O35" s="270"/>
    </row>
    <row r="36" spans="1:15" x14ac:dyDescent="0.25">
      <c r="A36" s="270"/>
      <c r="B36" s="270"/>
      <c r="C36" s="270"/>
      <c r="D36" s="276"/>
      <c r="E36" s="270"/>
      <c r="F36" s="270"/>
      <c r="G36" s="270"/>
      <c r="H36" s="277"/>
      <c r="I36" s="277"/>
      <c r="J36" s="270"/>
      <c r="K36" s="270"/>
      <c r="L36" s="270"/>
      <c r="M36" s="270"/>
      <c r="N36" s="270"/>
      <c r="O36" s="270"/>
    </row>
    <row r="37" spans="1:15" x14ac:dyDescent="0.25">
      <c r="A37" s="270"/>
      <c r="B37" s="270"/>
      <c r="C37" s="270"/>
      <c r="D37" s="276"/>
      <c r="E37" s="270"/>
      <c r="F37" s="270"/>
      <c r="G37" s="270"/>
      <c r="H37" s="277"/>
      <c r="I37" s="277"/>
      <c r="J37" s="270"/>
      <c r="K37" s="270"/>
      <c r="L37" s="270"/>
      <c r="M37" s="270"/>
      <c r="N37" s="270"/>
      <c r="O37" s="270"/>
    </row>
    <row r="38" spans="1:15" x14ac:dyDescent="0.25">
      <c r="A38" s="270"/>
      <c r="B38" s="270"/>
      <c r="C38" s="270"/>
      <c r="D38" s="276"/>
      <c r="E38" s="270"/>
      <c r="F38" s="270"/>
      <c r="G38" s="270"/>
      <c r="H38" s="277"/>
      <c r="I38" s="277"/>
      <c r="J38" s="270"/>
      <c r="K38" s="270"/>
      <c r="L38" s="270"/>
      <c r="M38" s="270"/>
      <c r="N38" s="270"/>
      <c r="O38" s="270"/>
    </row>
    <row r="39" spans="1:15" x14ac:dyDescent="0.25">
      <c r="A39" s="270"/>
      <c r="B39" s="270"/>
      <c r="C39" s="270"/>
      <c r="D39" s="276"/>
      <c r="E39" s="270"/>
      <c r="F39" s="270"/>
      <c r="G39" s="270"/>
      <c r="H39" s="277"/>
      <c r="I39" s="277"/>
      <c r="J39" s="270"/>
      <c r="K39" s="270"/>
      <c r="L39" s="270"/>
      <c r="M39" s="270"/>
      <c r="N39" s="270"/>
      <c r="O39" s="270"/>
    </row>
    <row r="40" spans="1:15" x14ac:dyDescent="0.25">
      <c r="A40" s="270"/>
      <c r="B40" s="270"/>
      <c r="C40" s="270"/>
      <c r="D40" s="276"/>
      <c r="E40" s="270"/>
      <c r="F40" s="270"/>
      <c r="G40" s="270"/>
      <c r="H40" s="277"/>
      <c r="I40" s="277"/>
      <c r="J40" s="270"/>
      <c r="K40" s="270"/>
      <c r="L40" s="270"/>
      <c r="M40" s="270"/>
      <c r="N40" s="270"/>
      <c r="O40" s="270"/>
    </row>
    <row r="41" spans="1:15" x14ac:dyDescent="0.25">
      <c r="A41" s="270"/>
      <c r="B41" s="270"/>
      <c r="C41" s="270"/>
      <c r="D41" s="276"/>
      <c r="E41" s="270"/>
      <c r="F41" s="270"/>
      <c r="G41" s="270"/>
      <c r="H41" s="277"/>
      <c r="I41" s="277"/>
      <c r="J41" s="270"/>
      <c r="K41" s="270"/>
      <c r="L41" s="270"/>
      <c r="M41" s="270"/>
      <c r="N41" s="270"/>
      <c r="O41" s="270"/>
    </row>
    <row r="42" spans="1:15" x14ac:dyDescent="0.25">
      <c r="A42" s="270"/>
      <c r="B42" s="270"/>
      <c r="C42" s="270"/>
      <c r="D42" s="276"/>
      <c r="E42" s="270"/>
      <c r="F42" s="270"/>
      <c r="G42" s="270"/>
      <c r="H42" s="277"/>
      <c r="I42" s="277"/>
      <c r="J42" s="270"/>
      <c r="K42" s="270"/>
      <c r="L42" s="270"/>
      <c r="M42" s="270"/>
      <c r="N42" s="270"/>
      <c r="O42" s="270"/>
    </row>
    <row r="43" spans="1:15" x14ac:dyDescent="0.25">
      <c r="A43" s="270"/>
      <c r="B43" s="270"/>
      <c r="C43" s="270"/>
      <c r="D43" s="276"/>
      <c r="E43" s="270"/>
      <c r="F43" s="270"/>
      <c r="G43" s="270"/>
      <c r="H43" s="277"/>
      <c r="I43" s="277"/>
      <c r="J43" s="270"/>
      <c r="K43" s="270"/>
      <c r="L43" s="270"/>
      <c r="M43" s="270"/>
      <c r="N43" s="270"/>
      <c r="O43" s="270"/>
    </row>
    <row r="44" spans="1:15" x14ac:dyDescent="0.25">
      <c r="A44" s="270"/>
      <c r="B44" s="270"/>
      <c r="C44" s="270"/>
      <c r="D44" s="276"/>
      <c r="E44" s="270"/>
      <c r="F44" s="270"/>
      <c r="G44" s="270"/>
      <c r="H44" s="277"/>
      <c r="I44" s="277"/>
      <c r="J44" s="270"/>
      <c r="K44" s="270"/>
      <c r="L44" s="270"/>
      <c r="M44" s="270"/>
      <c r="N44" s="270"/>
      <c r="O44" s="270"/>
    </row>
    <row r="45" spans="1:15" x14ac:dyDescent="0.25">
      <c r="A45" s="270"/>
      <c r="B45" s="270"/>
      <c r="C45" s="270"/>
      <c r="D45" s="276"/>
      <c r="E45" s="270"/>
      <c r="F45" s="270"/>
      <c r="G45" s="270"/>
      <c r="H45" s="277"/>
      <c r="I45" s="277"/>
      <c r="J45" s="270"/>
      <c r="K45" s="270"/>
      <c r="L45" s="270"/>
      <c r="M45" s="270"/>
      <c r="N45" s="270"/>
      <c r="O45" s="270"/>
    </row>
    <row r="46" spans="1:15" x14ac:dyDescent="0.25">
      <c r="A46" s="270"/>
      <c r="B46" s="270"/>
      <c r="C46" s="270"/>
      <c r="D46" s="276"/>
      <c r="E46" s="270"/>
      <c r="F46" s="270"/>
      <c r="G46" s="270"/>
      <c r="H46" s="277"/>
      <c r="I46" s="277"/>
      <c r="J46" s="270"/>
      <c r="K46" s="270"/>
      <c r="L46" s="270"/>
      <c r="M46" s="270"/>
      <c r="N46" s="270"/>
      <c r="O46" s="270"/>
    </row>
    <row r="47" spans="1:15" x14ac:dyDescent="0.25">
      <c r="A47" s="270"/>
      <c r="B47" s="270"/>
      <c r="C47" s="270"/>
      <c r="D47" s="276"/>
      <c r="E47" s="270"/>
      <c r="F47" s="270"/>
      <c r="G47" s="270"/>
      <c r="H47" s="277"/>
      <c r="I47" s="277"/>
      <c r="J47" s="270"/>
      <c r="K47" s="270"/>
      <c r="L47" s="270"/>
      <c r="M47" s="270"/>
      <c r="N47" s="270"/>
      <c r="O47" s="270"/>
    </row>
    <row r="48" spans="1:15" x14ac:dyDescent="0.25">
      <c r="A48" s="270"/>
      <c r="B48" s="270"/>
      <c r="C48" s="270"/>
      <c r="D48" s="276"/>
      <c r="E48" s="270"/>
      <c r="F48" s="270"/>
      <c r="G48" s="270"/>
      <c r="H48" s="277"/>
      <c r="I48" s="277"/>
      <c r="J48" s="270"/>
      <c r="K48" s="270"/>
      <c r="L48" s="270"/>
      <c r="M48" s="270"/>
      <c r="N48" s="270"/>
      <c r="O48" s="270"/>
    </row>
    <row r="49" spans="1:15" x14ac:dyDescent="0.25">
      <c r="A49" s="270"/>
      <c r="B49" s="270"/>
      <c r="C49" s="270"/>
      <c r="D49" s="276"/>
      <c r="E49" s="270"/>
      <c r="F49" s="270"/>
      <c r="G49" s="270"/>
      <c r="H49" s="277"/>
      <c r="I49" s="277"/>
      <c r="J49" s="270"/>
      <c r="K49" s="270"/>
      <c r="L49" s="270"/>
      <c r="M49" s="270"/>
      <c r="N49" s="270"/>
      <c r="O49" s="270"/>
    </row>
    <row r="50" spans="1:15" x14ac:dyDescent="0.25">
      <c r="A50" s="270"/>
      <c r="B50" s="270"/>
      <c r="C50" s="270"/>
      <c r="D50" s="276"/>
      <c r="E50" s="270"/>
      <c r="F50" s="270"/>
      <c r="G50" s="270"/>
      <c r="H50" s="277"/>
      <c r="I50" s="277"/>
      <c r="J50" s="270"/>
      <c r="K50" s="270"/>
      <c r="L50" s="270"/>
      <c r="M50" s="270"/>
      <c r="N50" s="270"/>
      <c r="O50" s="270"/>
    </row>
  </sheetData>
  <sheetProtection formatCells="0" formatColumns="0" formatRows="0" insertColumns="0" insertRows="0" deleteColumns="0" deleteRows="0" sort="0"/>
  <protectedRanges>
    <protectedRange sqref="E12:E14" name="Диапазон1"/>
  </protectedRanges>
  <mergeCells count="15">
    <mergeCell ref="A21:J21"/>
    <mergeCell ref="A2:K2"/>
    <mergeCell ref="O3:O4"/>
    <mergeCell ref="P3:P4"/>
    <mergeCell ref="A4:B4"/>
    <mergeCell ref="A16:L16"/>
    <mergeCell ref="M3:M4"/>
    <mergeCell ref="F3:F4"/>
    <mergeCell ref="A3:B3"/>
    <mergeCell ref="D3:D4"/>
    <mergeCell ref="G3:G4"/>
    <mergeCell ref="I3:L3"/>
    <mergeCell ref="E3:E4"/>
    <mergeCell ref="H3:H4"/>
    <mergeCell ref="N3:N4"/>
  </mergeCells>
  <hyperlinks>
    <hyperlink ref="D6" r:id="rId1" location="dst607" display="http://www.consultant.ru/document/cons_doc_LAW_353683/d4c6cb4e5630ac0fbc8c7ff7aba49e22c1cca718/ - dst607"/>
    <hyperlink ref="D8" r:id="rId2" location="dst609" display="http://www.consultant.ru/document/cons_doc_LAW_353683/d4c6cb4e5630ac0fbc8c7ff7aba49e22c1cca718/ - dst609"/>
  </hyperlinks>
  <pageMargins left="0.7" right="0.7" top="0.75" bottom="0.75" header="0.3" footer="0.3"/>
  <pageSetup paperSize="9" scale="16" fitToHeight="0" orientation="landscape"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topLeftCell="A28" workbookViewId="0">
      <selection activeCell="K8" sqref="K8:K17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244</v>
      </c>
      <c r="R2" t="s">
        <v>290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284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114</v>
      </c>
      <c r="G8" s="135" t="s">
        <v>167</v>
      </c>
      <c r="H8" s="136">
        <v>3.7999999999999999E-2</v>
      </c>
      <c r="I8" s="133">
        <f>F8*H8</f>
        <v>4.3319999999999999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101</v>
      </c>
      <c r="G9" s="135">
        <v>1.43</v>
      </c>
      <c r="H9" s="135"/>
      <c r="I9" s="133">
        <f>F9*G9</f>
        <v>144.43</v>
      </c>
      <c r="J9" s="25">
        <f t="shared" ref="J9:J18" si="0">IF((I9-E9)&lt;0,0,(I9-E9))</f>
        <v>104.58000000000001</v>
      </c>
      <c r="K9" s="150">
        <v>1</v>
      </c>
      <c r="L9" s="26">
        <f t="shared" ref="L9:L18" si="1">J9*K9/1000000</f>
        <v>1.0458000000000002E-4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1.5095286360000006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0.09</v>
      </c>
      <c r="G10" s="133" t="s">
        <v>167</v>
      </c>
      <c r="H10" s="133"/>
      <c r="I10" s="133">
        <f>F10</f>
        <v>0.09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16.8</v>
      </c>
      <c r="G11" s="133" t="s">
        <v>167</v>
      </c>
      <c r="H11" s="133"/>
      <c r="I11" s="133">
        <f t="shared" ref="I11:I18" si="3">F11</f>
        <v>16.8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28.1</v>
      </c>
      <c r="G12" s="133" t="s">
        <v>167</v>
      </c>
      <c r="H12" s="133"/>
      <c r="I12" s="133">
        <f t="shared" si="3"/>
        <v>28.1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0.9</v>
      </c>
      <c r="G13" s="133" t="s">
        <v>167</v>
      </c>
      <c r="H13" s="133"/>
      <c r="I13" s="133">
        <f t="shared" si="3"/>
        <v>0.9</v>
      </c>
      <c r="J13" s="25">
        <f t="shared" si="0"/>
        <v>0.16000000000000003</v>
      </c>
      <c r="K13" s="150">
        <v>1</v>
      </c>
      <c r="L13" s="26">
        <f t="shared" si="1"/>
        <v>1.6000000000000003E-7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5.6556403200000029E-2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1.6</v>
      </c>
      <c r="G14" s="133" t="s">
        <v>167</v>
      </c>
      <c r="H14" s="133"/>
      <c r="I14" s="133">
        <f t="shared" si="3"/>
        <v>1.6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18.239999999999998</v>
      </c>
      <c r="G15" s="133" t="s">
        <v>167</v>
      </c>
      <c r="H15" s="133"/>
      <c r="I15" s="133">
        <f t="shared" si="3"/>
        <v>18.239999999999998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10.199999999999999</v>
      </c>
      <c r="G17" s="133" t="s">
        <v>167</v>
      </c>
      <c r="H17" s="133"/>
      <c r="I17" s="133">
        <f t="shared" si="3"/>
        <v>10.199999999999999</v>
      </c>
      <c r="J17" s="25">
        <f t="shared" si="0"/>
        <v>8.7199999999999989</v>
      </c>
      <c r="K17" s="150">
        <v>1</v>
      </c>
      <c r="L17" s="26">
        <f t="shared" si="1"/>
        <v>8.7199999999999995E-6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1.9057596624000006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266</v>
      </c>
      <c r="G18" s="10"/>
      <c r="H18" s="10"/>
      <c r="I18" s="133">
        <f t="shared" si="3"/>
        <v>266</v>
      </c>
      <c r="J18" s="25">
        <f t="shared" si="0"/>
        <v>0</v>
      </c>
      <c r="K18" s="150">
        <v>0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3.4718447016000011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114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101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184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0.09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16.8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28.1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0.9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7.4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16.5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1.6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356" priority="2" operator="greaterThan">
      <formula>0</formula>
    </cfRule>
  </conditionalFormatting>
  <conditionalFormatting sqref="J4 J19">
    <cfRule type="cellIs" dxfId="355" priority="3" operator="greaterThan">
      <formula>0</formula>
    </cfRule>
  </conditionalFormatting>
  <conditionalFormatting sqref="J8:J18">
    <cfRule type="cellIs" dxfId="354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topLeftCell="A28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244</v>
      </c>
      <c r="R2" t="s">
        <v>292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 t="s">
        <v>293</v>
      </c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284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40</v>
      </c>
      <c r="G8" s="135" t="s">
        <v>167</v>
      </c>
      <c r="H8" s="136">
        <v>3.7999999999999999E-2</v>
      </c>
      <c r="I8" s="133">
        <f>F8*H8</f>
        <v>1.52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35</v>
      </c>
      <c r="G9" s="135">
        <v>1.43</v>
      </c>
      <c r="H9" s="135"/>
      <c r="I9" s="133">
        <f>F9*G9</f>
        <v>50.05</v>
      </c>
      <c r="J9" s="25">
        <f t="shared" ref="J9:J18" si="0">IF((I9-E9)&lt;0,0,(I9-E9))</f>
        <v>10.199999999999996</v>
      </c>
      <c r="K9" s="150">
        <v>1</v>
      </c>
      <c r="L9" s="26">
        <f t="shared" ref="L9:L18" si="1">J9*K9/1000000</f>
        <v>1.0199999999999996E-5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0.14722883999999994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3</v>
      </c>
      <c r="G10" s="133" t="s">
        <v>167</v>
      </c>
      <c r="H10" s="133"/>
      <c r="I10" s="133">
        <f>F10</f>
        <v>3</v>
      </c>
      <c r="J10" s="25">
        <f t="shared" si="0"/>
        <v>1.79</v>
      </c>
      <c r="K10" s="150">
        <v>1</v>
      </c>
      <c r="L10" s="26">
        <f t="shared" si="1"/>
        <v>1.79E-6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1.5642362142000004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50</v>
      </c>
      <c r="G11" s="133" t="s">
        <v>167</v>
      </c>
      <c r="H11" s="133"/>
      <c r="I11" s="133">
        <f t="shared" ref="I11:I18" si="3">F11</f>
        <v>50</v>
      </c>
      <c r="J11" s="25">
        <f t="shared" si="0"/>
        <v>28.68</v>
      </c>
      <c r="K11" s="150">
        <v>1</v>
      </c>
      <c r="L11" s="26">
        <f t="shared" si="1"/>
        <v>2.868E-5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1.0221552E-2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65</v>
      </c>
      <c r="G12" s="133" t="s">
        <v>167</v>
      </c>
      <c r="H12" s="133"/>
      <c r="I12" s="133">
        <f t="shared" si="3"/>
        <v>65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2</v>
      </c>
      <c r="G13" s="133" t="s">
        <v>167</v>
      </c>
      <c r="H13" s="133"/>
      <c r="I13" s="133">
        <f t="shared" si="3"/>
        <v>2</v>
      </c>
      <c r="J13" s="25">
        <f t="shared" si="0"/>
        <v>1.26</v>
      </c>
      <c r="K13" s="150">
        <v>1</v>
      </c>
      <c r="L13" s="26">
        <f t="shared" si="1"/>
        <v>1.26E-6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0.44538167520000005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</v>
      </c>
      <c r="G14" s="133" t="s">
        <v>167</v>
      </c>
      <c r="H14" s="133"/>
      <c r="I14" s="133">
        <f t="shared" si="3"/>
        <v>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12</v>
      </c>
      <c r="G15" s="133" t="s">
        <v>167</v>
      </c>
      <c r="H15" s="133"/>
      <c r="I15" s="133">
        <f t="shared" si="3"/>
        <v>12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0.9</v>
      </c>
      <c r="G17" s="133" t="s">
        <v>167</v>
      </c>
      <c r="H17" s="133"/>
      <c r="I17" s="133">
        <f t="shared" si="3"/>
        <v>0.9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170</v>
      </c>
      <c r="G18" s="10"/>
      <c r="H18" s="10"/>
      <c r="I18" s="133">
        <f t="shared" si="3"/>
        <v>170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2.1670682814000002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40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35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50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3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65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2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10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353" priority="2" operator="greaterThan">
      <formula>0</formula>
    </cfRule>
  </conditionalFormatting>
  <conditionalFormatting sqref="J4 J19">
    <cfRule type="cellIs" dxfId="352" priority="3" operator="greaterThan">
      <formula>0</formula>
    </cfRule>
  </conditionalFormatting>
  <conditionalFormatting sqref="J8:J18">
    <cfRule type="cellIs" dxfId="351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topLeftCell="A28" workbookViewId="0">
      <selection activeCell="E63" sqref="E63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244</v>
      </c>
      <c r="R2" t="s">
        <v>295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284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98</v>
      </c>
      <c r="G8" s="135" t="s">
        <v>167</v>
      </c>
      <c r="H8" s="136">
        <v>3.7999999999999999E-2</v>
      </c>
      <c r="I8" s="133">
        <f>F8*H8</f>
        <v>3.7239999999999998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146</v>
      </c>
      <c r="G9" s="135">
        <v>1.43</v>
      </c>
      <c r="H9" s="135"/>
      <c r="I9" s="133">
        <f>F9*G9</f>
        <v>208.78</v>
      </c>
      <c r="J9" s="25">
        <f t="shared" ref="J9:J18" si="0">IF((I9-E9)&lt;0,0,(I9-E9))</f>
        <v>168.93</v>
      </c>
      <c r="K9" s="150">
        <v>1</v>
      </c>
      <c r="L9" s="26">
        <f t="shared" ref="L9:L18" si="1">J9*K9/1000000</f>
        <v>1.6893E-4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2.438369406000001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0.158</v>
      </c>
      <c r="G10" s="133" t="s">
        <v>167</v>
      </c>
      <c r="H10" s="133"/>
      <c r="I10" s="133">
        <f>F10</f>
        <v>0.158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27</v>
      </c>
      <c r="G11" s="133" t="s">
        <v>167</v>
      </c>
      <c r="H11" s="133"/>
      <c r="I11" s="133">
        <f t="shared" ref="I11:I18" si="3">F11</f>
        <v>27</v>
      </c>
      <c r="J11" s="25">
        <f t="shared" si="0"/>
        <v>5.68</v>
      </c>
      <c r="K11" s="150">
        <v>1</v>
      </c>
      <c r="L11" s="26">
        <f t="shared" si="1"/>
        <v>5.6799999999999998E-6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2.0243520000000001E-3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27.4</v>
      </c>
      <c r="G12" s="133" t="s">
        <v>167</v>
      </c>
      <c r="H12" s="133"/>
      <c r="I12" s="133">
        <f t="shared" si="3"/>
        <v>27.4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1.5</v>
      </c>
      <c r="G13" s="133" t="s">
        <v>167</v>
      </c>
      <c r="H13" s="133"/>
      <c r="I13" s="133">
        <f t="shared" si="3"/>
        <v>1.5</v>
      </c>
      <c r="J13" s="25">
        <f t="shared" si="0"/>
        <v>0.76</v>
      </c>
      <c r="K13" s="150">
        <v>1</v>
      </c>
      <c r="L13" s="26">
        <f t="shared" si="1"/>
        <v>7.6000000000000003E-7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0.26864291520000005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8.3000000000000007</v>
      </c>
      <c r="G14" s="133" t="s">
        <v>167</v>
      </c>
      <c r="H14" s="133"/>
      <c r="I14" s="133">
        <f t="shared" si="3"/>
        <v>8.3000000000000007</v>
      </c>
      <c r="J14" s="25">
        <f t="shared" si="0"/>
        <v>4.6800000000000006</v>
      </c>
      <c r="K14" s="150">
        <v>1</v>
      </c>
      <c r="L14" s="26">
        <f t="shared" si="1"/>
        <v>4.6800000000000009E-6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0.33144986160000006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15.4</v>
      </c>
      <c r="G15" s="133" t="s">
        <v>167</v>
      </c>
      <c r="H15" s="133"/>
      <c r="I15" s="133">
        <f t="shared" si="3"/>
        <v>15.4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5.4</v>
      </c>
      <c r="G17" s="133" t="s">
        <v>167</v>
      </c>
      <c r="H17" s="133"/>
      <c r="I17" s="133">
        <f t="shared" si="3"/>
        <v>5.4</v>
      </c>
      <c r="J17" s="25">
        <f t="shared" si="0"/>
        <v>3.9200000000000004</v>
      </c>
      <c r="K17" s="150">
        <v>1</v>
      </c>
      <c r="L17" s="26">
        <f t="shared" si="1"/>
        <v>3.9200000000000006E-6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0.85671764640000037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282</v>
      </c>
      <c r="G18" s="10"/>
      <c r="H18" s="10"/>
      <c r="I18" s="133">
        <f t="shared" si="3"/>
        <v>282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3.8972041812000011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98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146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256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0.158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27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27.4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1.5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7.1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8.3000000000000007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350" priority="2" operator="greaterThan">
      <formula>0</formula>
    </cfRule>
  </conditionalFormatting>
  <conditionalFormatting sqref="J4 J19">
    <cfRule type="cellIs" dxfId="349" priority="3" operator="greaterThan">
      <formula>0</formula>
    </cfRule>
  </conditionalFormatting>
  <conditionalFormatting sqref="J8:J18">
    <cfRule type="cellIs" dxfId="348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topLeftCell="A25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244</v>
      </c>
      <c r="R2" t="s">
        <v>297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284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150</v>
      </c>
      <c r="G8" s="135" t="s">
        <v>167</v>
      </c>
      <c r="H8" s="136">
        <v>3.7999999999999999E-2</v>
      </c>
      <c r="I8" s="133">
        <f>F8*H8</f>
        <v>5.7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100</v>
      </c>
      <c r="G9" s="135">
        <v>1.43</v>
      </c>
      <c r="H9" s="135"/>
      <c r="I9" s="133">
        <f>F9*G9</f>
        <v>143</v>
      </c>
      <c r="J9" s="25">
        <f t="shared" ref="J9:J18" si="0">IF((I9-E9)&lt;0,0,(I9-E9))</f>
        <v>103.15</v>
      </c>
      <c r="K9" s="150">
        <v>1</v>
      </c>
      <c r="L9" s="26">
        <f t="shared" ref="L9:L18" si="1">J9*K9/1000000</f>
        <v>1.0315E-4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1.4888877300000003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8</v>
      </c>
      <c r="G10" s="133" t="s">
        <v>167</v>
      </c>
      <c r="H10" s="133"/>
      <c r="I10" s="133">
        <f>F10</f>
        <v>8</v>
      </c>
      <c r="J10" s="25">
        <f t="shared" si="0"/>
        <v>6.79</v>
      </c>
      <c r="K10" s="150">
        <v>1</v>
      </c>
      <c r="L10" s="26">
        <f t="shared" si="1"/>
        <v>6.7900000000000002E-6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5.9336111142000014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40</v>
      </c>
      <c r="G11" s="133" t="s">
        <v>167</v>
      </c>
      <c r="H11" s="133"/>
      <c r="I11" s="133">
        <f t="shared" ref="I11:I18" si="3">F11</f>
        <v>40</v>
      </c>
      <c r="J11" s="25">
        <f t="shared" si="0"/>
        <v>18.68</v>
      </c>
      <c r="K11" s="150">
        <v>1</v>
      </c>
      <c r="L11" s="26">
        <f t="shared" si="1"/>
        <v>1.8680000000000001E-5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6.6575520000000006E-3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140</v>
      </c>
      <c r="G12" s="133" t="s">
        <v>167</v>
      </c>
      <c r="H12" s="133"/>
      <c r="I12" s="133">
        <f t="shared" si="3"/>
        <v>140</v>
      </c>
      <c r="J12" s="25">
        <f t="shared" si="0"/>
        <v>74.760000000000005</v>
      </c>
      <c r="K12" s="150">
        <v>1</v>
      </c>
      <c r="L12" s="26">
        <f t="shared" si="1"/>
        <v>7.4760000000000009E-5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1.0657785600000002E-2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2</v>
      </c>
      <c r="G13" s="133" t="s">
        <v>167</v>
      </c>
      <c r="H13" s="133"/>
      <c r="I13" s="133">
        <f t="shared" si="3"/>
        <v>2</v>
      </c>
      <c r="J13" s="25">
        <f t="shared" si="0"/>
        <v>1.26</v>
      </c>
      <c r="K13" s="150">
        <v>1</v>
      </c>
      <c r="L13" s="26">
        <f t="shared" si="1"/>
        <v>1.26E-6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0.44538167520000005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2</v>
      </c>
      <c r="G14" s="133" t="s">
        <v>167</v>
      </c>
      <c r="H14" s="133"/>
      <c r="I14" s="133">
        <f t="shared" si="3"/>
        <v>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8</v>
      </c>
      <c r="G15" s="133" t="s">
        <v>167</v>
      </c>
      <c r="H15" s="133"/>
      <c r="I15" s="133">
        <f t="shared" si="3"/>
        <v>8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0.5</v>
      </c>
      <c r="G17" s="133" t="s">
        <v>167</v>
      </c>
      <c r="H17" s="133"/>
      <c r="I17" s="133">
        <f t="shared" si="3"/>
        <v>0.5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280</v>
      </c>
      <c r="G18" s="10"/>
      <c r="H18" s="10"/>
      <c r="I18" s="133">
        <f t="shared" si="3"/>
        <v>280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7.885195857000002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150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100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80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40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140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2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8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10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2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347" priority="2" operator="greaterThan">
      <formula>0</formula>
    </cfRule>
  </conditionalFormatting>
  <conditionalFormatting sqref="J4 J19">
    <cfRule type="cellIs" dxfId="346" priority="3" operator="greaterThan">
      <formula>0</formula>
    </cfRule>
  </conditionalFormatting>
  <conditionalFormatting sqref="J8:J18">
    <cfRule type="cellIs" dxfId="345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topLeftCell="A25" workbookViewId="0">
      <selection activeCell="N22" sqref="N22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244</v>
      </c>
      <c r="R2" t="s">
        <v>299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284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150</v>
      </c>
      <c r="G8" s="135" t="s">
        <v>167</v>
      </c>
      <c r="H8" s="136">
        <v>3.7999999999999999E-2</v>
      </c>
      <c r="I8" s="133">
        <f>F8*H8</f>
        <v>5.7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100</v>
      </c>
      <c r="G9" s="135">
        <v>1.43</v>
      </c>
      <c r="H9" s="135"/>
      <c r="I9" s="133">
        <f>F9*G9</f>
        <v>143</v>
      </c>
      <c r="J9" s="25">
        <f t="shared" ref="J9:J18" si="0">IF((I9-E9)&lt;0,0,(I9-E9))</f>
        <v>103.15</v>
      </c>
      <c r="K9" s="150">
        <v>1</v>
      </c>
      <c r="L9" s="26">
        <f t="shared" ref="L9:L18" si="1">J9*K9/1000000</f>
        <v>1.0315E-4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1.4888877300000003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8</v>
      </c>
      <c r="G10" s="133" t="s">
        <v>167</v>
      </c>
      <c r="H10" s="133"/>
      <c r="I10" s="133">
        <f>F10</f>
        <v>8</v>
      </c>
      <c r="J10" s="25">
        <f t="shared" si="0"/>
        <v>6.79</v>
      </c>
      <c r="K10" s="150">
        <v>1</v>
      </c>
      <c r="L10" s="26">
        <f t="shared" si="1"/>
        <v>6.7900000000000002E-6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5.9336111142000014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40</v>
      </c>
      <c r="G11" s="133" t="s">
        <v>167</v>
      </c>
      <c r="H11" s="133"/>
      <c r="I11" s="133">
        <f t="shared" ref="I11:I18" si="3">F11</f>
        <v>40</v>
      </c>
      <c r="J11" s="25">
        <f t="shared" si="0"/>
        <v>18.68</v>
      </c>
      <c r="K11" s="150">
        <v>1</v>
      </c>
      <c r="L11" s="26">
        <f t="shared" si="1"/>
        <v>1.8680000000000001E-5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6.6575520000000006E-3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140</v>
      </c>
      <c r="G12" s="133" t="s">
        <v>167</v>
      </c>
      <c r="H12" s="133"/>
      <c r="I12" s="133">
        <f t="shared" si="3"/>
        <v>140</v>
      </c>
      <c r="J12" s="25">
        <f t="shared" si="0"/>
        <v>74.760000000000005</v>
      </c>
      <c r="K12" s="150">
        <v>1</v>
      </c>
      <c r="L12" s="26">
        <f t="shared" si="1"/>
        <v>7.4760000000000009E-5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1.0657785600000002E-2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2</v>
      </c>
      <c r="G13" s="133" t="s">
        <v>167</v>
      </c>
      <c r="H13" s="133"/>
      <c r="I13" s="133">
        <f t="shared" si="3"/>
        <v>2</v>
      </c>
      <c r="J13" s="25">
        <f t="shared" si="0"/>
        <v>1.26</v>
      </c>
      <c r="K13" s="150">
        <v>1</v>
      </c>
      <c r="L13" s="26">
        <f t="shared" si="1"/>
        <v>1.26E-6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0.44538167520000005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2</v>
      </c>
      <c r="G14" s="133" t="s">
        <v>167</v>
      </c>
      <c r="H14" s="133"/>
      <c r="I14" s="133">
        <f t="shared" si="3"/>
        <v>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8</v>
      </c>
      <c r="G15" s="133" t="s">
        <v>167</v>
      </c>
      <c r="H15" s="133"/>
      <c r="I15" s="133">
        <f t="shared" si="3"/>
        <v>8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0.5</v>
      </c>
      <c r="G17" s="133" t="s">
        <v>167</v>
      </c>
      <c r="H17" s="133"/>
      <c r="I17" s="133">
        <f t="shared" si="3"/>
        <v>0.5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280</v>
      </c>
      <c r="G18" s="10"/>
      <c r="H18" s="10"/>
      <c r="I18" s="133">
        <f t="shared" si="3"/>
        <v>280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7.885195857000002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150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100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80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40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140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2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8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10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2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344" priority="2" operator="greaterThan">
      <formula>0</formula>
    </cfRule>
  </conditionalFormatting>
  <conditionalFormatting sqref="J4 J19">
    <cfRule type="cellIs" dxfId="343" priority="3" operator="greaterThan">
      <formula>0</formula>
    </cfRule>
  </conditionalFormatting>
  <conditionalFormatting sqref="J8:J18">
    <cfRule type="cellIs" dxfId="342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topLeftCell="A28" workbookViewId="0">
      <selection activeCell="J26" sqref="J2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244</v>
      </c>
      <c r="R2" t="s">
        <v>301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284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31</v>
      </c>
      <c r="G8" s="135" t="s">
        <v>167</v>
      </c>
      <c r="H8" s="136">
        <v>3.7999999999999999E-2</v>
      </c>
      <c r="I8" s="133">
        <f>F8*H8</f>
        <v>1.1779999999999999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6.4</v>
      </c>
      <c r="G9" s="135">
        <v>1.43</v>
      </c>
      <c r="H9" s="135"/>
      <c r="I9" s="133">
        <f>F9*G9</f>
        <v>9.1519999999999992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2.3199999999999998</v>
      </c>
      <c r="G10" s="133" t="s">
        <v>167</v>
      </c>
      <c r="H10" s="133"/>
      <c r="I10" s="133">
        <f>F10</f>
        <v>2.3199999999999998</v>
      </c>
      <c r="J10" s="25">
        <f t="shared" si="0"/>
        <v>1.1099999999999999</v>
      </c>
      <c r="K10" s="150">
        <v>1</v>
      </c>
      <c r="L10" s="26">
        <f t="shared" si="1"/>
        <v>1.11E-6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0.9700012278000002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50.5</v>
      </c>
      <c r="G11" s="133" t="s">
        <v>167</v>
      </c>
      <c r="H11" s="133"/>
      <c r="I11" s="133">
        <f t="shared" ref="I11:I18" si="3">F11</f>
        <v>50.5</v>
      </c>
      <c r="J11" s="25">
        <f t="shared" si="0"/>
        <v>29.18</v>
      </c>
      <c r="K11" s="150">
        <v>1</v>
      </c>
      <c r="L11" s="26">
        <f t="shared" si="1"/>
        <v>2.9179999999999998E-5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1.0399752000000002E-2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64.2</v>
      </c>
      <c r="G12" s="133" t="s">
        <v>167</v>
      </c>
      <c r="H12" s="133"/>
      <c r="I12" s="133">
        <f t="shared" si="3"/>
        <v>64.2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1.38</v>
      </c>
      <c r="G13" s="133" t="s">
        <v>167</v>
      </c>
      <c r="H13" s="133"/>
      <c r="I13" s="133">
        <f t="shared" si="3"/>
        <v>1.38</v>
      </c>
      <c r="J13" s="25">
        <f t="shared" si="0"/>
        <v>0.6399999999999999</v>
      </c>
      <c r="K13" s="150">
        <v>1</v>
      </c>
      <c r="L13" s="26">
        <f t="shared" si="1"/>
        <v>6.3999999999999991E-7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0.22622561279999998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0.13</v>
      </c>
      <c r="G14" s="133" t="s">
        <v>167</v>
      </c>
      <c r="H14" s="133"/>
      <c r="I14" s="133">
        <f t="shared" si="3"/>
        <v>0.13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17.2</v>
      </c>
      <c r="G15" s="133" t="s">
        <v>167</v>
      </c>
      <c r="H15" s="133"/>
      <c r="I15" s="133">
        <f t="shared" si="3"/>
        <v>17.2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0.14000000000000001</v>
      </c>
      <c r="G17" s="133" t="s">
        <v>167</v>
      </c>
      <c r="H17" s="133"/>
      <c r="I17" s="133">
        <f t="shared" si="3"/>
        <v>0.14000000000000001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285</v>
      </c>
      <c r="G18" s="10"/>
      <c r="H18" s="10"/>
      <c r="I18" s="133">
        <f t="shared" si="3"/>
        <v>285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1.2066265926000002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31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6.4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52.7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2.3199999999999998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50.5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64.2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1.38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6.85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5.3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0.13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341" priority="2" operator="greaterThan">
      <formula>0</formula>
    </cfRule>
  </conditionalFormatting>
  <conditionalFormatting sqref="J4 J19">
    <cfRule type="cellIs" dxfId="340" priority="3" operator="greaterThan">
      <formula>0</formula>
    </cfRule>
  </conditionalFormatting>
  <conditionalFormatting sqref="J8:J18">
    <cfRule type="cellIs" dxfId="339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topLeftCell="A28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244</v>
      </c>
      <c r="R2" t="s">
        <v>306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284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34</v>
      </c>
      <c r="G8" s="135" t="s">
        <v>167</v>
      </c>
      <c r="H8" s="136">
        <v>3.7999999999999999E-2</v>
      </c>
      <c r="I8" s="133">
        <f>F8*H8</f>
        <v>1.292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6.3</v>
      </c>
      <c r="G9" s="135">
        <v>1.43</v>
      </c>
      <c r="H9" s="135"/>
      <c r="I9" s="133">
        <f>F9*G9</f>
        <v>9.0089999999999986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2.0699999999999998</v>
      </c>
      <c r="G10" s="133" t="s">
        <v>167</v>
      </c>
      <c r="H10" s="133"/>
      <c r="I10" s="133">
        <f>F10</f>
        <v>2.0699999999999998</v>
      </c>
      <c r="J10" s="25">
        <f t="shared" si="0"/>
        <v>0.85999999999999988</v>
      </c>
      <c r="K10" s="150">
        <v>1</v>
      </c>
      <c r="L10" s="26">
        <f t="shared" si="1"/>
        <v>8.5999999999999992E-7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0.75153248280000007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52.3</v>
      </c>
      <c r="G11" s="133" t="s">
        <v>167</v>
      </c>
      <c r="H11" s="133"/>
      <c r="I11" s="133">
        <f t="shared" ref="I11:I18" si="3">F11</f>
        <v>52.3</v>
      </c>
      <c r="J11" s="25">
        <f t="shared" si="0"/>
        <v>30.979999999999997</v>
      </c>
      <c r="K11" s="150">
        <v>1</v>
      </c>
      <c r="L11" s="26">
        <f t="shared" si="1"/>
        <v>3.0979999999999998E-5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1.1041272E-2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65.099999999999994</v>
      </c>
      <c r="G12" s="133" t="s">
        <v>167</v>
      </c>
      <c r="H12" s="133"/>
      <c r="I12" s="133">
        <f t="shared" si="3"/>
        <v>65.099999999999994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1.3</v>
      </c>
      <c r="G13" s="133" t="s">
        <v>167</v>
      </c>
      <c r="H13" s="133"/>
      <c r="I13" s="133">
        <f t="shared" si="3"/>
        <v>1.3</v>
      </c>
      <c r="J13" s="25">
        <f t="shared" si="0"/>
        <v>0.56000000000000005</v>
      </c>
      <c r="K13" s="150">
        <v>1</v>
      </c>
      <c r="L13" s="26">
        <f t="shared" si="1"/>
        <v>5.6000000000000004E-7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0.19794741120000006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0.14000000000000001</v>
      </c>
      <c r="G14" s="133" t="s">
        <v>167</v>
      </c>
      <c r="H14" s="133"/>
      <c r="I14" s="133">
        <f t="shared" si="3"/>
        <v>0.14000000000000001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15.1</v>
      </c>
      <c r="G15" s="133" t="s">
        <v>167</v>
      </c>
      <c r="H15" s="133"/>
      <c r="I15" s="133">
        <f t="shared" si="3"/>
        <v>15.1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0.11</v>
      </c>
      <c r="G17" s="133" t="s">
        <v>167</v>
      </c>
      <c r="H17" s="133"/>
      <c r="I17" s="133">
        <f t="shared" si="3"/>
        <v>0.11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274</v>
      </c>
      <c r="G18" s="10"/>
      <c r="H18" s="10"/>
      <c r="I18" s="133">
        <f t="shared" si="3"/>
        <v>274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0.96052116600000015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6.3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52.9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2.0699999999999998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52.3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65.099999999999994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1.3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0.14000000000000001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338" priority="2" operator="greaterThan">
      <formula>0</formula>
    </cfRule>
  </conditionalFormatting>
  <conditionalFormatting sqref="J4 J19">
    <cfRule type="cellIs" dxfId="337" priority="3" operator="greaterThan">
      <formula>0</formula>
    </cfRule>
  </conditionalFormatting>
  <conditionalFormatting sqref="J8:J18">
    <cfRule type="cellIs" dxfId="336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topLeftCell="A28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244</v>
      </c>
      <c r="R2" t="s">
        <v>304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284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30</v>
      </c>
      <c r="G8" s="135" t="s">
        <v>167</v>
      </c>
      <c r="H8" s="136">
        <v>3.7999999999999999E-2</v>
      </c>
      <c r="I8" s="133">
        <f>F8*H8</f>
        <v>1.1399999999999999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5.8</v>
      </c>
      <c r="G9" s="135">
        <v>1.43</v>
      </c>
      <c r="H9" s="135"/>
      <c r="I9" s="133">
        <f>F9*G9</f>
        <v>8.2939999999999987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1.96</v>
      </c>
      <c r="G10" s="133" t="s">
        <v>167</v>
      </c>
      <c r="H10" s="133"/>
      <c r="I10" s="133">
        <f>F10</f>
        <v>1.96</v>
      </c>
      <c r="J10" s="25">
        <f t="shared" si="0"/>
        <v>0.75</v>
      </c>
      <c r="K10" s="150">
        <v>1</v>
      </c>
      <c r="L10" s="26">
        <f t="shared" si="1"/>
        <v>7.5000000000000002E-7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0.65540623500000017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52.9</v>
      </c>
      <c r="G11" s="133" t="s">
        <v>167</v>
      </c>
      <c r="H11" s="133"/>
      <c r="I11" s="133">
        <f t="shared" ref="I11:I18" si="3">F11</f>
        <v>52.9</v>
      </c>
      <c r="J11" s="25">
        <f t="shared" si="0"/>
        <v>31.58</v>
      </c>
      <c r="K11" s="150">
        <v>1</v>
      </c>
      <c r="L11" s="26">
        <f t="shared" si="1"/>
        <v>3.1579999999999999E-5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1.1255112000000001E-2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68.099999999999994</v>
      </c>
      <c r="G12" s="133" t="s">
        <v>167</v>
      </c>
      <c r="H12" s="133"/>
      <c r="I12" s="133">
        <f t="shared" si="3"/>
        <v>68.099999999999994</v>
      </c>
      <c r="J12" s="25">
        <f t="shared" si="0"/>
        <v>2.8599999999999994</v>
      </c>
      <c r="K12" s="150">
        <v>1</v>
      </c>
      <c r="L12" s="26">
        <f t="shared" si="1"/>
        <v>2.8599999999999993E-6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4.0772159999999993E-4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1.25</v>
      </c>
      <c r="G13" s="133" t="s">
        <v>167</v>
      </c>
      <c r="H13" s="133"/>
      <c r="I13" s="133">
        <f t="shared" si="3"/>
        <v>1.25</v>
      </c>
      <c r="J13" s="25">
        <f t="shared" si="0"/>
        <v>0.51</v>
      </c>
      <c r="K13" s="150">
        <v>1</v>
      </c>
      <c r="L13" s="26">
        <f t="shared" si="1"/>
        <v>5.0999999999999999E-7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0.18027353520000003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0.15</v>
      </c>
      <c r="G14" s="133" t="s">
        <v>167</v>
      </c>
      <c r="H14" s="133"/>
      <c r="I14" s="133">
        <f t="shared" si="3"/>
        <v>0.15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16.399999999999999</v>
      </c>
      <c r="G15" s="133" t="s">
        <v>167</v>
      </c>
      <c r="H15" s="133"/>
      <c r="I15" s="133">
        <f t="shared" si="3"/>
        <v>16.399999999999999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0.11</v>
      </c>
      <c r="G17" s="133" t="s">
        <v>167</v>
      </c>
      <c r="H17" s="133"/>
      <c r="I17" s="133">
        <f t="shared" si="3"/>
        <v>0.11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277</v>
      </c>
      <c r="G18" s="10"/>
      <c r="H18" s="10"/>
      <c r="I18" s="133">
        <f t="shared" si="3"/>
        <v>277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0.84734260380000015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5.8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52.5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1.96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52.9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68.099999999999994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1.25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6.82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8.1999999999999993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0.15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335" priority="2" operator="greaterThan">
      <formula>0</formula>
    </cfRule>
  </conditionalFormatting>
  <conditionalFormatting sqref="J4 J19">
    <cfRule type="cellIs" dxfId="334" priority="3" operator="greaterThan">
      <formula>0</formula>
    </cfRule>
  </conditionalFormatting>
  <conditionalFormatting sqref="J8:J18">
    <cfRule type="cellIs" dxfId="333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topLeftCell="A28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244</v>
      </c>
      <c r="R2" t="s">
        <v>307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 t="s">
        <v>308</v>
      </c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284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35</v>
      </c>
      <c r="G8" s="135" t="s">
        <v>167</v>
      </c>
      <c r="H8" s="136">
        <v>3.7999999999999999E-2</v>
      </c>
      <c r="I8" s="133">
        <f>F8*H8</f>
        <v>1.33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5.0999999999999996</v>
      </c>
      <c r="G9" s="135">
        <v>1.43</v>
      </c>
      <c r="H9" s="135"/>
      <c r="I9" s="133">
        <f>F9*G9</f>
        <v>7.2929999999999993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2.19</v>
      </c>
      <c r="G10" s="133" t="s">
        <v>167</v>
      </c>
      <c r="H10" s="133"/>
      <c r="I10" s="133">
        <f>F10</f>
        <v>2.19</v>
      </c>
      <c r="J10" s="25">
        <f t="shared" si="0"/>
        <v>0.98</v>
      </c>
      <c r="K10" s="150">
        <v>1</v>
      </c>
      <c r="L10" s="26">
        <f t="shared" si="1"/>
        <v>9.7999999999999993E-7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0.85639748040000019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51.4</v>
      </c>
      <c r="G11" s="133" t="s">
        <v>167</v>
      </c>
      <c r="H11" s="133"/>
      <c r="I11" s="133">
        <f t="shared" ref="I11:I18" si="3">F11</f>
        <v>51.4</v>
      </c>
      <c r="J11" s="25">
        <f t="shared" si="0"/>
        <v>30.08</v>
      </c>
      <c r="K11" s="150">
        <v>1</v>
      </c>
      <c r="L11" s="26">
        <f t="shared" si="1"/>
        <v>3.0079999999999997E-5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1.0720512000000001E-2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67.3</v>
      </c>
      <c r="G12" s="133" t="s">
        <v>167</v>
      </c>
      <c r="H12" s="133"/>
      <c r="I12" s="133">
        <f t="shared" si="3"/>
        <v>67.3</v>
      </c>
      <c r="J12" s="25">
        <f t="shared" si="0"/>
        <v>2.0600000000000023</v>
      </c>
      <c r="K12" s="150">
        <v>1</v>
      </c>
      <c r="L12" s="26">
        <f t="shared" si="1"/>
        <v>2.0600000000000023E-6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2.9367360000000036E-4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1.34</v>
      </c>
      <c r="G13" s="133" t="s">
        <v>167</v>
      </c>
      <c r="H13" s="133"/>
      <c r="I13" s="133">
        <f t="shared" si="3"/>
        <v>1.34</v>
      </c>
      <c r="J13" s="25">
        <f t="shared" si="0"/>
        <v>0.60000000000000009</v>
      </c>
      <c r="K13" s="150">
        <v>1</v>
      </c>
      <c r="L13" s="26">
        <f t="shared" si="1"/>
        <v>6.0000000000000008E-7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0.21208651200000003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0.13</v>
      </c>
      <c r="G14" s="133" t="s">
        <v>167</v>
      </c>
      <c r="H14" s="133"/>
      <c r="I14" s="133">
        <f t="shared" si="3"/>
        <v>0.13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15.9</v>
      </c>
      <c r="G15" s="133" t="s">
        <v>167</v>
      </c>
      <c r="H15" s="133"/>
      <c r="I15" s="133">
        <f t="shared" si="3"/>
        <v>15.9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0.14000000000000001</v>
      </c>
      <c r="G17" s="133" t="s">
        <v>167</v>
      </c>
      <c r="H17" s="133"/>
      <c r="I17" s="133">
        <f t="shared" si="3"/>
        <v>0.14000000000000001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265</v>
      </c>
      <c r="G18" s="10"/>
      <c r="H18" s="10"/>
      <c r="I18" s="133">
        <f t="shared" si="3"/>
        <v>265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1.0794981780000001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35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5.0999999999999996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51.8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2.19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51.4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67.3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1.34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6.88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0.13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332" priority="2" operator="greaterThan">
      <formula>0</formula>
    </cfRule>
  </conditionalFormatting>
  <conditionalFormatting sqref="J4 J19">
    <cfRule type="cellIs" dxfId="331" priority="3" operator="greaterThan">
      <formula>0</formula>
    </cfRule>
  </conditionalFormatting>
  <conditionalFormatting sqref="J8:J18">
    <cfRule type="cellIs" dxfId="330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topLeftCell="A28" workbookViewId="0">
      <selection activeCell="L21" sqref="L21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311</v>
      </c>
      <c r="R2" t="s">
        <v>310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284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74.099999999999994</v>
      </c>
      <c r="G8" s="135" t="s">
        <v>167</v>
      </c>
      <c r="H8" s="136">
        <v>3.7999999999999999E-2</v>
      </c>
      <c r="I8" s="133">
        <f>F8*H8</f>
        <v>2.8157999999999999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84</v>
      </c>
      <c r="G9" s="135">
        <v>1.43</v>
      </c>
      <c r="H9" s="135"/>
      <c r="I9" s="133">
        <f>F9*G9</f>
        <v>120.11999999999999</v>
      </c>
      <c r="J9" s="25">
        <f t="shared" ref="J9:J18" si="0">IF((I9-E9)&lt;0,0,(I9-E9))</f>
        <v>80.269999999999982</v>
      </c>
      <c r="K9" s="150">
        <v>1</v>
      </c>
      <c r="L9" s="26">
        <f t="shared" ref="L9:L18" si="1">J9*K9/1000000</f>
        <v>8.0269999999999975E-5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1.1586332339999998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0.8</v>
      </c>
      <c r="G10" s="133" t="s">
        <v>167</v>
      </c>
      <c r="H10" s="133"/>
      <c r="I10" s="133">
        <f>F10</f>
        <v>0.8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26.8</v>
      </c>
      <c r="G11" s="133" t="s">
        <v>167</v>
      </c>
      <c r="H11" s="133"/>
      <c r="I11" s="133">
        <f t="shared" ref="I11:I18" si="3">F11</f>
        <v>26.8</v>
      </c>
      <c r="J11" s="25">
        <f t="shared" si="0"/>
        <v>5.48</v>
      </c>
      <c r="K11" s="150">
        <v>1</v>
      </c>
      <c r="L11" s="26">
        <f t="shared" si="1"/>
        <v>5.48E-6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1.9530720000000001E-3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49.6</v>
      </c>
      <c r="G12" s="133" t="s">
        <v>167</v>
      </c>
      <c r="H12" s="133"/>
      <c r="I12" s="133">
        <f t="shared" si="3"/>
        <v>49.6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</v>
      </c>
      <c r="G13" s="133" t="s">
        <v>167</v>
      </c>
      <c r="H13" s="133"/>
      <c r="I13" s="133">
        <f t="shared" si="3"/>
        <v>1.2</v>
      </c>
      <c r="J13" s="25">
        <f t="shared" si="0"/>
        <v>0.45999999999999996</v>
      </c>
      <c r="K13" s="150">
        <v>1</v>
      </c>
      <c r="L13" s="26">
        <f t="shared" si="1"/>
        <v>4.5999999999999999E-7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0.16259965920000002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0.9</v>
      </c>
      <c r="G14" s="133" t="s">
        <v>167</v>
      </c>
      <c r="H14" s="133"/>
      <c r="I14" s="133">
        <f t="shared" si="3"/>
        <v>0.9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19.899999999999999</v>
      </c>
      <c r="G15" s="133" t="s">
        <v>167</v>
      </c>
      <c r="H15" s="133"/>
      <c r="I15" s="133">
        <f t="shared" si="3"/>
        <v>19.899999999999999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8">
        <v>7.2</v>
      </c>
      <c r="G17" s="133" t="s">
        <v>167</v>
      </c>
      <c r="H17" s="133"/>
      <c r="I17" s="133">
        <f t="shared" si="3"/>
        <v>7.2</v>
      </c>
      <c r="J17" s="25">
        <f t="shared" si="0"/>
        <v>5.7200000000000006</v>
      </c>
      <c r="K17" s="150">
        <v>1</v>
      </c>
      <c r="L17" s="26">
        <f t="shared" si="1"/>
        <v>5.7200000000000003E-6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1.2501084024000004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314</v>
      </c>
      <c r="G18" s="10"/>
      <c r="H18" s="10"/>
      <c r="I18" s="133">
        <f t="shared" si="3"/>
        <v>314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2.5732943676000004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 t="str">
        <f>B7</f>
        <v>кк-</v>
      </c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74.099999999999994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84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9">
        <v>51.8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26.8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49.6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7.2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0.9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329" priority="2" operator="greaterThan">
      <formula>0</formula>
    </cfRule>
  </conditionalFormatting>
  <conditionalFormatting sqref="J4 J19">
    <cfRule type="cellIs" dxfId="328" priority="3" operator="greaterThan">
      <formula>0</formula>
    </cfRule>
  </conditionalFormatting>
  <conditionalFormatting sqref="J8:J18">
    <cfRule type="cellIs" dxfId="327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K25"/>
  <sheetViews>
    <sheetView workbookViewId="0">
      <selection activeCell="J20" sqref="J20:K20"/>
    </sheetView>
  </sheetViews>
  <sheetFormatPr defaultRowHeight="15" x14ac:dyDescent="0.25"/>
  <cols>
    <col min="3" max="3" width="20.140625" customWidth="1"/>
    <col min="4" max="4" width="34.42578125" customWidth="1"/>
    <col min="5" max="5" width="18.140625" customWidth="1"/>
    <col min="6" max="6" width="15.7109375" customWidth="1"/>
    <col min="7" max="7" width="22.140625" customWidth="1"/>
    <col min="8" max="8" width="14.28515625" customWidth="1"/>
    <col min="9" max="9" width="16.85546875" customWidth="1"/>
    <col min="10" max="10" width="20.7109375" customWidth="1"/>
    <col min="11" max="11" width="23.140625" customWidth="1"/>
  </cols>
  <sheetData>
    <row r="7" spans="2:11" ht="15.75" thickBot="1" x14ac:dyDescent="0.3">
      <c r="J7" s="122" t="s">
        <v>213</v>
      </c>
      <c r="K7" s="122" t="s">
        <v>212</v>
      </c>
    </row>
    <row r="8" spans="2:11" ht="15.75" thickBot="1" x14ac:dyDescent="0.3">
      <c r="D8" t="s">
        <v>205</v>
      </c>
      <c r="J8" s="434" t="s">
        <v>203</v>
      </c>
      <c r="K8" s="435"/>
    </row>
    <row r="10" spans="2:11" ht="56.25" customHeight="1" x14ac:dyDescent="0.25">
      <c r="B10">
        <v>1</v>
      </c>
      <c r="C10" s="125" t="s">
        <v>200</v>
      </c>
      <c r="D10" s="125" t="s">
        <v>206</v>
      </c>
      <c r="E10" t="s">
        <v>203</v>
      </c>
      <c r="F10" t="s">
        <v>201</v>
      </c>
      <c r="H10" t="s">
        <v>212</v>
      </c>
      <c r="J10" s="134">
        <v>100</v>
      </c>
      <c r="K10" s="134">
        <v>100</v>
      </c>
    </row>
    <row r="11" spans="2:11" ht="19.5" customHeight="1" x14ac:dyDescent="0.25">
      <c r="C11" s="125"/>
      <c r="J11" s="134"/>
      <c r="K11" s="134"/>
    </row>
    <row r="12" spans="2:11" ht="61.5" customHeight="1" x14ac:dyDescent="0.25">
      <c r="B12">
        <v>2</v>
      </c>
      <c r="C12" s="125" t="s">
        <v>200</v>
      </c>
      <c r="D12" s="125" t="s">
        <v>207</v>
      </c>
      <c r="E12" t="s">
        <v>208</v>
      </c>
      <c r="F12" t="s">
        <v>208</v>
      </c>
      <c r="H12" t="s">
        <v>213</v>
      </c>
      <c r="J12" s="134" t="s">
        <v>215</v>
      </c>
      <c r="K12" s="134" t="s">
        <v>210</v>
      </c>
    </row>
    <row r="13" spans="2:11" ht="21" customHeight="1" x14ac:dyDescent="0.25">
      <c r="C13" s="125"/>
      <c r="J13" s="134"/>
      <c r="K13" s="134"/>
    </row>
    <row r="14" spans="2:11" ht="20.25" customHeight="1" x14ac:dyDescent="0.25">
      <c r="C14" s="125"/>
      <c r="J14" s="134"/>
      <c r="K14" s="134"/>
    </row>
    <row r="15" spans="2:11" ht="41.25" customHeight="1" x14ac:dyDescent="0.25">
      <c r="C15" s="125"/>
      <c r="J15" s="134"/>
      <c r="K15" s="134"/>
    </row>
    <row r="16" spans="2:11" x14ac:dyDescent="0.25">
      <c r="J16" s="134"/>
      <c r="K16" s="134"/>
    </row>
    <row r="17" spans="2:11" ht="45" x14ac:dyDescent="0.25">
      <c r="B17">
        <v>3</v>
      </c>
      <c r="C17" t="s">
        <v>202</v>
      </c>
      <c r="D17" s="125" t="s">
        <v>206</v>
      </c>
      <c r="E17" t="s">
        <v>203</v>
      </c>
      <c r="F17" t="s">
        <v>204</v>
      </c>
      <c r="J17" s="134"/>
      <c r="K17" s="134"/>
    </row>
    <row r="18" spans="2:11" x14ac:dyDescent="0.25">
      <c r="J18" s="134">
        <v>40</v>
      </c>
      <c r="K18" s="134">
        <v>40</v>
      </c>
    </row>
    <row r="19" spans="2:11" x14ac:dyDescent="0.25">
      <c r="G19" t="s">
        <v>215</v>
      </c>
      <c r="H19" t="s">
        <v>216</v>
      </c>
      <c r="I19" t="s">
        <v>214</v>
      </c>
      <c r="J19" s="134"/>
      <c r="K19" s="134"/>
    </row>
    <row r="20" spans="2:11" ht="60" x14ac:dyDescent="0.25">
      <c r="B20">
        <v>4</v>
      </c>
      <c r="C20" t="s">
        <v>202</v>
      </c>
      <c r="D20" s="125" t="s">
        <v>207</v>
      </c>
      <c r="E20" t="s">
        <v>208</v>
      </c>
      <c r="F20" t="s">
        <v>208</v>
      </c>
      <c r="G20" t="s">
        <v>210</v>
      </c>
      <c r="H20" t="s">
        <v>211</v>
      </c>
      <c r="I20" t="s">
        <v>212</v>
      </c>
      <c r="J20" s="134" t="s">
        <v>215</v>
      </c>
      <c r="K20" s="134" t="s">
        <v>210</v>
      </c>
    </row>
    <row r="22" spans="2:11" x14ac:dyDescent="0.25">
      <c r="C22" s="433" t="s">
        <v>219</v>
      </c>
      <c r="D22" s="433"/>
    </row>
    <row r="24" spans="2:11" x14ac:dyDescent="0.25">
      <c r="C24" t="s">
        <v>7</v>
      </c>
      <c r="D24" t="s">
        <v>217</v>
      </c>
    </row>
    <row r="25" spans="2:11" ht="39.75" customHeight="1" x14ac:dyDescent="0.25">
      <c r="C25" t="s">
        <v>11</v>
      </c>
      <c r="D25" t="s">
        <v>218</v>
      </c>
    </row>
  </sheetData>
  <mergeCells count="2">
    <mergeCell ref="C22:D22"/>
    <mergeCell ref="J8:K8"/>
  </mergeCell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topLeftCell="B10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316</v>
      </c>
      <c r="R2" t="s">
        <v>313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 t="s">
        <v>312</v>
      </c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44"/>
      <c r="B5" s="144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284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34</v>
      </c>
      <c r="G8" s="135" t="s">
        <v>167</v>
      </c>
      <c r="H8" s="136">
        <v>3.7999999999999999E-2</v>
      </c>
      <c r="I8" s="147">
        <f>F8*H8</f>
        <v>1.292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5.0999999999999996</v>
      </c>
      <c r="G9" s="135">
        <v>1.43</v>
      </c>
      <c r="H9" s="135"/>
      <c r="I9" s="147">
        <f>F9*G9</f>
        <v>7.2929999999999993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2.2999999999999998</v>
      </c>
      <c r="G10" s="147" t="s">
        <v>167</v>
      </c>
      <c r="H10" s="147"/>
      <c r="I10" s="147">
        <f>F10</f>
        <v>2.2999999999999998</v>
      </c>
      <c r="J10" s="25">
        <f t="shared" si="0"/>
        <v>1.0899999999999999</v>
      </c>
      <c r="K10" s="150">
        <v>1</v>
      </c>
      <c r="L10" s="26">
        <f t="shared" si="1"/>
        <v>1.0899999999999999E-6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0.95252372820000009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54.4</v>
      </c>
      <c r="G11" s="147" t="s">
        <v>167</v>
      </c>
      <c r="H11" s="147"/>
      <c r="I11" s="147">
        <f t="shared" ref="I11:I18" si="3">F11</f>
        <v>54.4</v>
      </c>
      <c r="J11" s="25">
        <f t="shared" si="0"/>
        <v>33.08</v>
      </c>
      <c r="K11" s="150">
        <v>1</v>
      </c>
      <c r="L11" s="26">
        <f t="shared" si="1"/>
        <v>3.3079999999999995E-5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1.1789711999999997E-2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66.3</v>
      </c>
      <c r="G12" s="147" t="s">
        <v>167</v>
      </c>
      <c r="H12" s="147"/>
      <c r="I12" s="147">
        <f t="shared" si="3"/>
        <v>66.3</v>
      </c>
      <c r="J12" s="25">
        <f t="shared" si="0"/>
        <v>1.0600000000000023</v>
      </c>
      <c r="K12" s="150">
        <v>1</v>
      </c>
      <c r="L12" s="26">
        <f t="shared" si="1"/>
        <v>1.0600000000000023E-6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1.5111360000000034E-4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1.21</v>
      </c>
      <c r="G13" s="147" t="s">
        <v>167</v>
      </c>
      <c r="H13" s="147"/>
      <c r="I13" s="147">
        <f t="shared" si="3"/>
        <v>1.21</v>
      </c>
      <c r="J13" s="25">
        <f t="shared" si="0"/>
        <v>0.47</v>
      </c>
      <c r="K13" s="150">
        <v>1</v>
      </c>
      <c r="L13" s="26">
        <f t="shared" si="1"/>
        <v>4.6999999999999995E-7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0.16613443440000003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0.12</v>
      </c>
      <c r="G14" s="147" t="s">
        <v>167</v>
      </c>
      <c r="H14" s="147"/>
      <c r="I14" s="147">
        <f t="shared" si="3"/>
        <v>0.12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16.2</v>
      </c>
      <c r="G15" s="147" t="s">
        <v>167</v>
      </c>
      <c r="H15" s="147"/>
      <c r="I15" s="147">
        <f t="shared" si="3"/>
        <v>16.2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47"/>
      <c r="H16" s="147"/>
      <c r="I16" s="147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0.13</v>
      </c>
      <c r="G17" s="147" t="s">
        <v>167</v>
      </c>
      <c r="H17" s="147"/>
      <c r="I17" s="147">
        <f t="shared" si="3"/>
        <v>0.13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262</v>
      </c>
      <c r="G18" s="10"/>
      <c r="H18" s="10"/>
      <c r="I18" s="147">
        <f t="shared" si="3"/>
        <v>262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1.1305989882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45" t="s">
        <v>1</v>
      </c>
      <c r="E27" s="12" t="s">
        <v>2</v>
      </c>
      <c r="F27" s="145" t="s">
        <v>124</v>
      </c>
      <c r="G27" s="145" t="s">
        <v>157</v>
      </c>
      <c r="H27" s="145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45">
        <v>1</v>
      </c>
      <c r="B28" s="145">
        <v>2</v>
      </c>
      <c r="C28" s="145">
        <v>3</v>
      </c>
      <c r="D28" s="145">
        <v>4</v>
      </c>
      <c r="E28" s="145">
        <v>5</v>
      </c>
      <c r="F28" s="145">
        <v>6</v>
      </c>
      <c r="G28" s="145">
        <v>8</v>
      </c>
      <c r="H28" s="145">
        <v>9</v>
      </c>
      <c r="I28" s="145">
        <v>10</v>
      </c>
      <c r="J28" s="145">
        <v>11</v>
      </c>
      <c r="K28" s="145">
        <v>12</v>
      </c>
      <c r="L28" s="145">
        <v>13</v>
      </c>
      <c r="M28" s="145">
        <v>14</v>
      </c>
      <c r="N28" s="145">
        <v>15</v>
      </c>
      <c r="O28" s="145">
        <v>16</v>
      </c>
    </row>
    <row r="29" spans="1:20" x14ac:dyDescent="0.25">
      <c r="A29" s="460" t="str">
        <f>B7</f>
        <v>кк-</v>
      </c>
      <c r="B29" s="460"/>
      <c r="C29" s="25"/>
      <c r="D29" s="146"/>
      <c r="E29" s="13"/>
      <c r="F29" s="146"/>
      <c r="G29" s="25" t="s">
        <v>186</v>
      </c>
      <c r="H29" s="25" t="s">
        <v>187</v>
      </c>
      <c r="I29" s="59" t="s">
        <v>188</v>
      </c>
      <c r="J29" s="1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5.0999999999999996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51.2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2.2999999999999998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54.4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66.3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1.21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6.9</v>
      </c>
      <c r="G40" s="25"/>
      <c r="H40" s="25">
        <v>0</v>
      </c>
      <c r="I40" s="26"/>
      <c r="J40" s="14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5.7</v>
      </c>
      <c r="G46" s="25">
        <f>IF((F46-E46)&lt;0,0,(F46-E46))</f>
        <v>0</v>
      </c>
      <c r="H46" s="25">
        <v>1</v>
      </c>
      <c r="I46" s="26">
        <f>G46/E46*H46</f>
        <v>0</v>
      </c>
      <c r="J46" s="1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0.12</v>
      </c>
      <c r="G47" s="25">
        <f>IF((F47-E47)&lt;0,0,(F47-E47))</f>
        <v>0</v>
      </c>
      <c r="H47" s="25">
        <v>0.6</v>
      </c>
      <c r="I47" s="26">
        <f>G47/E47*H47</f>
        <v>0</v>
      </c>
      <c r="J47" s="1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  <mergeCell ref="J37:J38"/>
    <mergeCell ref="B41:B44"/>
    <mergeCell ref="T4:T5"/>
    <mergeCell ref="A27:B27"/>
    <mergeCell ref="A30:B30"/>
    <mergeCell ref="J30:K30"/>
    <mergeCell ref="J31:J33"/>
    <mergeCell ref="A29:B29"/>
  </mergeCells>
  <conditionalFormatting sqref="G45:G48 G27 G29:G41">
    <cfRule type="cellIs" dxfId="326" priority="2" operator="greaterThan">
      <formula>0</formula>
    </cfRule>
  </conditionalFormatting>
  <conditionalFormatting sqref="J4 J19">
    <cfRule type="cellIs" dxfId="325" priority="3" operator="greaterThan">
      <formula>0</formula>
    </cfRule>
  </conditionalFormatting>
  <conditionalFormatting sqref="J8:J18">
    <cfRule type="cellIs" dxfId="324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34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75" customHeight="1" x14ac:dyDescent="0.25">
      <c r="O2" t="s">
        <v>315</v>
      </c>
      <c r="R2" s="462" t="s">
        <v>314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44"/>
      <c r="B5" s="144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284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31</v>
      </c>
      <c r="G8" s="135" t="s">
        <v>167</v>
      </c>
      <c r="H8" s="136">
        <v>3.7999999999999999E-2</v>
      </c>
      <c r="I8" s="147">
        <f>F8*H8</f>
        <v>1.1779999999999999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</v>
      </c>
      <c r="G9" s="135">
        <v>1.43</v>
      </c>
      <c r="H9" s="135"/>
      <c r="I9" s="147">
        <f>F9*G9</f>
        <v>7.1499999999999995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2.04</v>
      </c>
      <c r="G10" s="147" t="s">
        <v>167</v>
      </c>
      <c r="H10" s="147"/>
      <c r="I10" s="147">
        <f>F10</f>
        <v>2.04</v>
      </c>
      <c r="J10" s="25">
        <f t="shared" si="0"/>
        <v>0.83000000000000007</v>
      </c>
      <c r="K10" s="150">
        <v>1</v>
      </c>
      <c r="L10" s="26">
        <f t="shared" si="1"/>
        <v>8.300000000000001E-7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0.72531623340000029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51.2</v>
      </c>
      <c r="G11" s="147" t="s">
        <v>167</v>
      </c>
      <c r="H11" s="147"/>
      <c r="I11" s="147">
        <f t="shared" ref="I11:I18" si="3">F11</f>
        <v>51.2</v>
      </c>
      <c r="J11" s="25">
        <f t="shared" si="0"/>
        <v>29.880000000000003</v>
      </c>
      <c r="K11" s="150">
        <v>1</v>
      </c>
      <c r="L11" s="26">
        <f t="shared" si="1"/>
        <v>2.9880000000000002E-5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1.0649232E-2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62.4</v>
      </c>
      <c r="G12" s="147" t="s">
        <v>167</v>
      </c>
      <c r="H12" s="147"/>
      <c r="I12" s="147">
        <f t="shared" si="3"/>
        <v>62.4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1.3</v>
      </c>
      <c r="G13" s="147" t="s">
        <v>167</v>
      </c>
      <c r="H13" s="147"/>
      <c r="I13" s="147">
        <f t="shared" si="3"/>
        <v>1.3</v>
      </c>
      <c r="J13" s="25">
        <f t="shared" si="0"/>
        <v>0.56000000000000005</v>
      </c>
      <c r="K13" s="150">
        <v>1</v>
      </c>
      <c r="L13" s="26">
        <f t="shared" si="1"/>
        <v>5.6000000000000004E-7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0.19794741120000006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0.11</v>
      </c>
      <c r="G14" s="147" t="s">
        <v>167</v>
      </c>
      <c r="H14" s="147"/>
      <c r="I14" s="147">
        <f t="shared" si="3"/>
        <v>0.11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16.3</v>
      </c>
      <c r="G15" s="147" t="s">
        <v>167</v>
      </c>
      <c r="H15" s="147"/>
      <c r="I15" s="147">
        <f t="shared" si="3"/>
        <v>16.3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47"/>
      <c r="H16" s="147"/>
      <c r="I16" s="147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0.12</v>
      </c>
      <c r="G17" s="147" t="s">
        <v>167</v>
      </c>
      <c r="H17" s="147"/>
      <c r="I17" s="147">
        <f t="shared" si="3"/>
        <v>0.12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293</v>
      </c>
      <c r="G18" s="10"/>
      <c r="H18" s="10"/>
      <c r="I18" s="147">
        <f t="shared" si="3"/>
        <v>293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0.93391287660000033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45" t="s">
        <v>1</v>
      </c>
      <c r="E27" s="12" t="s">
        <v>2</v>
      </c>
      <c r="F27" s="145" t="s">
        <v>124</v>
      </c>
      <c r="G27" s="145" t="s">
        <v>157</v>
      </c>
      <c r="H27" s="145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45">
        <v>1</v>
      </c>
      <c r="B28" s="145">
        <v>2</v>
      </c>
      <c r="C28" s="145">
        <v>3</v>
      </c>
      <c r="D28" s="145">
        <v>4</v>
      </c>
      <c r="E28" s="145">
        <v>5</v>
      </c>
      <c r="F28" s="145">
        <v>6</v>
      </c>
      <c r="G28" s="145">
        <v>8</v>
      </c>
      <c r="H28" s="145">
        <v>9</v>
      </c>
      <c r="I28" s="145">
        <v>10</v>
      </c>
      <c r="J28" s="145">
        <v>11</v>
      </c>
      <c r="K28" s="145">
        <v>12</v>
      </c>
      <c r="L28" s="145">
        <v>13</v>
      </c>
      <c r="M28" s="145">
        <v>14</v>
      </c>
      <c r="N28" s="145">
        <v>15</v>
      </c>
      <c r="O28" s="145">
        <v>16</v>
      </c>
    </row>
    <row r="29" spans="1:20" x14ac:dyDescent="0.25">
      <c r="A29" s="460" t="str">
        <f>B7</f>
        <v>кк-</v>
      </c>
      <c r="B29" s="460"/>
      <c r="C29" s="25"/>
      <c r="D29" s="146"/>
      <c r="E29" s="13"/>
      <c r="F29" s="146"/>
      <c r="G29" s="25" t="s">
        <v>186</v>
      </c>
      <c r="H29" s="25" t="s">
        <v>187</v>
      </c>
      <c r="I29" s="59" t="s">
        <v>188</v>
      </c>
      <c r="J29" s="1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31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51.3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2.04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51.2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62.4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1.3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6.84</v>
      </c>
      <c r="G40" s="25"/>
      <c r="H40" s="25">
        <v>0</v>
      </c>
      <c r="I40" s="26"/>
      <c r="J40" s="14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0.11</v>
      </c>
      <c r="G47" s="25">
        <f>IF((F47-E47)&lt;0,0,(F47-E47))</f>
        <v>0</v>
      </c>
      <c r="H47" s="25">
        <v>0.6</v>
      </c>
      <c r="I47" s="26">
        <f>G47/E47*H47</f>
        <v>0</v>
      </c>
      <c r="J47" s="1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A27:B27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R2:U2"/>
    <mergeCell ref="L4:L5"/>
    <mergeCell ref="M4:M5"/>
    <mergeCell ref="N4:S4"/>
    <mergeCell ref="T4:T5"/>
    <mergeCell ref="A30:B30"/>
    <mergeCell ref="J30:K30"/>
    <mergeCell ref="J31:J33"/>
    <mergeCell ref="J37:J38"/>
    <mergeCell ref="B41:B44"/>
  </mergeCells>
  <conditionalFormatting sqref="G45:G48 G27 G29:G41">
    <cfRule type="cellIs" dxfId="323" priority="2" operator="greaterThan">
      <formula>0</formula>
    </cfRule>
  </conditionalFormatting>
  <conditionalFormatting sqref="J4 J19">
    <cfRule type="cellIs" dxfId="322" priority="3" operator="greaterThan">
      <formula>0</formula>
    </cfRule>
  </conditionalFormatting>
  <conditionalFormatting sqref="J8:J18">
    <cfRule type="cellIs" dxfId="321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8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75" customHeight="1" x14ac:dyDescent="0.25">
      <c r="O2" t="s">
        <v>317</v>
      </c>
      <c r="R2" s="462" t="s">
        <v>393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44"/>
      <c r="B5" s="144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232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32</v>
      </c>
      <c r="G8" s="135" t="s">
        <v>167</v>
      </c>
      <c r="H8" s="136">
        <v>3.7999999999999999E-2</v>
      </c>
      <c r="I8" s="147">
        <f>F8*H8</f>
        <v>1.216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</v>
      </c>
      <c r="G9" s="135">
        <v>1.43</v>
      </c>
      <c r="H9" s="135"/>
      <c r="I9" s="147">
        <f>F9*G9</f>
        <v>8.58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2.16</v>
      </c>
      <c r="G10" s="147" t="s">
        <v>167</v>
      </c>
      <c r="H10" s="147"/>
      <c r="I10" s="147">
        <f>F10</f>
        <v>2.16</v>
      </c>
      <c r="J10" s="25">
        <f t="shared" si="0"/>
        <v>0.95000000000000018</v>
      </c>
      <c r="K10" s="150">
        <v>1</v>
      </c>
      <c r="L10" s="26">
        <f t="shared" si="1"/>
        <v>9.5000000000000022E-7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0.83018123100000041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53.1</v>
      </c>
      <c r="G11" s="147" t="s">
        <v>167</v>
      </c>
      <c r="H11" s="147"/>
      <c r="I11" s="147">
        <f t="shared" ref="I11:I18" si="3">F11</f>
        <v>53.1</v>
      </c>
      <c r="J11" s="25">
        <f t="shared" si="0"/>
        <v>31.78</v>
      </c>
      <c r="K11" s="150">
        <v>1</v>
      </c>
      <c r="L11" s="26">
        <f t="shared" si="1"/>
        <v>3.1780000000000004E-5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1.1326392000000005E-2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64.7</v>
      </c>
      <c r="G12" s="147" t="s">
        <v>167</v>
      </c>
      <c r="H12" s="147"/>
      <c r="I12" s="147">
        <f t="shared" si="3"/>
        <v>64.7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1.6</v>
      </c>
      <c r="G13" s="147" t="s">
        <v>167</v>
      </c>
      <c r="H13" s="147"/>
      <c r="I13" s="147">
        <f t="shared" si="3"/>
        <v>1.6</v>
      </c>
      <c r="J13" s="25">
        <f t="shared" si="0"/>
        <v>0.8600000000000001</v>
      </c>
      <c r="K13" s="150">
        <v>1</v>
      </c>
      <c r="L13" s="26">
        <f t="shared" si="1"/>
        <v>8.6000000000000013E-7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0.30399066720000012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0.18</v>
      </c>
      <c r="G14" s="147" t="s">
        <v>167</v>
      </c>
      <c r="H14" s="147"/>
      <c r="I14" s="147">
        <f t="shared" si="3"/>
        <v>0.18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17.5</v>
      </c>
      <c r="G15" s="147" t="s">
        <v>167</v>
      </c>
      <c r="H15" s="147"/>
      <c r="I15" s="147">
        <f t="shared" si="3"/>
        <v>17.5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47"/>
      <c r="H16" s="147"/>
      <c r="I16" s="147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0.11</v>
      </c>
      <c r="G17" s="147" t="s">
        <v>167</v>
      </c>
      <c r="H17" s="147"/>
      <c r="I17" s="147">
        <f t="shared" si="3"/>
        <v>0.11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264</v>
      </c>
      <c r="G18" s="10"/>
      <c r="H18" s="10"/>
      <c r="I18" s="147">
        <f t="shared" si="3"/>
        <v>264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1.1454982902000004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45" t="s">
        <v>1</v>
      </c>
      <c r="E27" s="12" t="s">
        <v>2</v>
      </c>
      <c r="F27" s="145" t="s">
        <v>124</v>
      </c>
      <c r="G27" s="145" t="s">
        <v>157</v>
      </c>
      <c r="H27" s="145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45">
        <v>1</v>
      </c>
      <c r="B28" s="145">
        <v>2</v>
      </c>
      <c r="C28" s="145">
        <v>3</v>
      </c>
      <c r="D28" s="145">
        <v>4</v>
      </c>
      <c r="E28" s="145">
        <v>5</v>
      </c>
      <c r="F28" s="145">
        <v>6</v>
      </c>
      <c r="G28" s="145">
        <v>8</v>
      </c>
      <c r="H28" s="145">
        <v>9</v>
      </c>
      <c r="I28" s="145">
        <v>10</v>
      </c>
      <c r="J28" s="145">
        <v>11</v>
      </c>
      <c r="K28" s="145">
        <v>12</v>
      </c>
      <c r="L28" s="145">
        <v>13</v>
      </c>
      <c r="M28" s="145">
        <v>14</v>
      </c>
      <c r="N28" s="145">
        <v>15</v>
      </c>
      <c r="O28" s="145">
        <v>16</v>
      </c>
    </row>
    <row r="29" spans="1:20" x14ac:dyDescent="0.25">
      <c r="A29" s="460" t="str">
        <f>B7</f>
        <v>кк-1</v>
      </c>
      <c r="B29" s="460"/>
      <c r="C29" s="25"/>
      <c r="D29" s="146"/>
      <c r="E29" s="13"/>
      <c r="F29" s="146"/>
      <c r="G29" s="25" t="s">
        <v>186</v>
      </c>
      <c r="H29" s="25" t="s">
        <v>187</v>
      </c>
      <c r="I29" s="59" t="s">
        <v>188</v>
      </c>
      <c r="J29" s="1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32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52.6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2.16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53.1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64.7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1.6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6.97</v>
      </c>
      <c r="G40" s="25"/>
      <c r="H40" s="25">
        <v>0</v>
      </c>
      <c r="I40" s="26"/>
      <c r="J40" s="14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8.6</v>
      </c>
      <c r="G46" s="25">
        <f>IF((F46-E46)&lt;0,0,(F46-E46))</f>
        <v>0</v>
      </c>
      <c r="H46" s="25">
        <v>1</v>
      </c>
      <c r="I46" s="26">
        <f>G46/E46*H46</f>
        <v>0</v>
      </c>
      <c r="J46" s="1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0.18</v>
      </c>
      <c r="G47" s="25">
        <f>IF((F47-E47)&lt;0,0,(F47-E47))</f>
        <v>0</v>
      </c>
      <c r="H47" s="25">
        <v>0.6</v>
      </c>
      <c r="I47" s="26">
        <f>G47/E47*H47</f>
        <v>0</v>
      </c>
      <c r="J47" s="1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</mergeCells>
  <conditionalFormatting sqref="J8:J18">
    <cfRule type="cellIs" dxfId="320" priority="1" operator="greaterThan">
      <formula>0</formula>
    </cfRule>
  </conditionalFormatting>
  <conditionalFormatting sqref="G45:G48 G27 G29:G41">
    <cfRule type="cellIs" dxfId="319" priority="2" operator="greaterThan">
      <formula>0</formula>
    </cfRule>
  </conditionalFormatting>
  <conditionalFormatting sqref="J4 J19">
    <cfRule type="cellIs" dxfId="318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31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75" customHeight="1" x14ac:dyDescent="0.25">
      <c r="O2" t="s">
        <v>317</v>
      </c>
      <c r="R2" s="462" t="s">
        <v>392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44"/>
      <c r="B5" s="144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234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34</v>
      </c>
      <c r="G8" s="135" t="s">
        <v>167</v>
      </c>
      <c r="H8" s="136">
        <v>3.7999999999999999E-2</v>
      </c>
      <c r="I8" s="147">
        <f>F8*H8</f>
        <v>1.292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5.7</v>
      </c>
      <c r="G9" s="135">
        <v>1.43</v>
      </c>
      <c r="H9" s="135"/>
      <c r="I9" s="147">
        <f>F9*G9</f>
        <v>8.1509999999999998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2.2400000000000002</v>
      </c>
      <c r="G10" s="147" t="s">
        <v>167</v>
      </c>
      <c r="H10" s="147"/>
      <c r="I10" s="147">
        <f>F10</f>
        <v>2.2400000000000002</v>
      </c>
      <c r="J10" s="25">
        <f t="shared" si="0"/>
        <v>1.0300000000000002</v>
      </c>
      <c r="K10" s="150">
        <v>1</v>
      </c>
      <c r="L10" s="26">
        <f t="shared" si="1"/>
        <v>1.0300000000000003E-6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0.90009122940000053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54.3</v>
      </c>
      <c r="G11" s="147" t="s">
        <v>167</v>
      </c>
      <c r="H11" s="147"/>
      <c r="I11" s="147">
        <f t="shared" ref="I11:I18" si="3">F11</f>
        <v>54.3</v>
      </c>
      <c r="J11" s="25">
        <f t="shared" si="0"/>
        <v>32.979999999999997</v>
      </c>
      <c r="K11" s="150">
        <v>1</v>
      </c>
      <c r="L11" s="26">
        <f t="shared" si="1"/>
        <v>3.2979999999999999E-5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1.1754072000000001E-2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65.2</v>
      </c>
      <c r="G12" s="147" t="s">
        <v>167</v>
      </c>
      <c r="H12" s="147"/>
      <c r="I12" s="147">
        <f t="shared" si="3"/>
        <v>65.2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1.63</v>
      </c>
      <c r="G13" s="147" t="s">
        <v>167</v>
      </c>
      <c r="H13" s="147"/>
      <c r="I13" s="147">
        <f t="shared" si="3"/>
        <v>1.63</v>
      </c>
      <c r="J13" s="25">
        <f t="shared" si="0"/>
        <v>0.8899999999999999</v>
      </c>
      <c r="K13" s="150">
        <v>1</v>
      </c>
      <c r="L13" s="26">
        <f t="shared" si="1"/>
        <v>8.8999999999999995E-7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0.31459499280000008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0.19</v>
      </c>
      <c r="G14" s="147" t="s">
        <v>167</v>
      </c>
      <c r="H14" s="147"/>
      <c r="I14" s="147">
        <f t="shared" si="3"/>
        <v>0.19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17</v>
      </c>
      <c r="G15" s="147" t="s">
        <v>167</v>
      </c>
      <c r="H15" s="147"/>
      <c r="I15" s="147">
        <f t="shared" si="3"/>
        <v>17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47"/>
      <c r="H16" s="147"/>
      <c r="I16" s="147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0.12</v>
      </c>
      <c r="G17" s="147" t="s">
        <v>167</v>
      </c>
      <c r="H17" s="147"/>
      <c r="I17" s="147">
        <f t="shared" si="3"/>
        <v>0.12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269</v>
      </c>
      <c r="G18" s="10"/>
      <c r="H18" s="10"/>
      <c r="I18" s="147">
        <f t="shared" si="3"/>
        <v>269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1.2264402942000006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45" t="s">
        <v>1</v>
      </c>
      <c r="E27" s="12" t="s">
        <v>2</v>
      </c>
      <c r="F27" s="145" t="s">
        <v>124</v>
      </c>
      <c r="G27" s="145" t="s">
        <v>157</v>
      </c>
      <c r="H27" s="145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45">
        <v>1</v>
      </c>
      <c r="B28" s="145">
        <v>2</v>
      </c>
      <c r="C28" s="145">
        <v>3</v>
      </c>
      <c r="D28" s="145">
        <v>4</v>
      </c>
      <c r="E28" s="145">
        <v>5</v>
      </c>
      <c r="F28" s="145">
        <v>6</v>
      </c>
      <c r="G28" s="145">
        <v>8</v>
      </c>
      <c r="H28" s="145">
        <v>9</v>
      </c>
      <c r="I28" s="145">
        <v>10</v>
      </c>
      <c r="J28" s="145">
        <v>11</v>
      </c>
      <c r="K28" s="145">
        <v>12</v>
      </c>
      <c r="L28" s="145">
        <v>13</v>
      </c>
      <c r="M28" s="145">
        <v>14</v>
      </c>
      <c r="N28" s="145">
        <v>15</v>
      </c>
      <c r="O28" s="145">
        <v>16</v>
      </c>
    </row>
    <row r="29" spans="1:20" x14ac:dyDescent="0.25">
      <c r="A29" s="460" t="str">
        <f>B7</f>
        <v>кк-3</v>
      </c>
      <c r="B29" s="460"/>
      <c r="C29" s="25"/>
      <c r="D29" s="146"/>
      <c r="E29" s="13"/>
      <c r="F29" s="146"/>
      <c r="G29" s="25" t="s">
        <v>186</v>
      </c>
      <c r="H29" s="25" t="s">
        <v>187</v>
      </c>
      <c r="I29" s="59" t="s">
        <v>188</v>
      </c>
      <c r="J29" s="1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5.7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51.8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2.2400000000000002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54.3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65.2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1.63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6.91</v>
      </c>
      <c r="G40" s="25"/>
      <c r="H40" s="25">
        <v>0</v>
      </c>
      <c r="I40" s="26"/>
      <c r="J40" s="14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0.19</v>
      </c>
      <c r="G47" s="25">
        <f>IF((F47-E47)&lt;0,0,(F47-E47))</f>
        <v>0</v>
      </c>
      <c r="H47" s="25">
        <v>0.6</v>
      </c>
      <c r="I47" s="26">
        <f>G47/E47*H47</f>
        <v>0</v>
      </c>
      <c r="J47" s="1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</mergeCells>
  <conditionalFormatting sqref="G45:G48 G27 G29:G41">
    <cfRule type="cellIs" dxfId="317" priority="2" operator="greaterThan">
      <formula>0</formula>
    </cfRule>
  </conditionalFormatting>
  <conditionalFormatting sqref="J4 J19">
    <cfRule type="cellIs" dxfId="316" priority="3" operator="greaterThan">
      <formula>0</formula>
    </cfRule>
  </conditionalFormatting>
  <conditionalFormatting sqref="J8:J18">
    <cfRule type="cellIs" dxfId="315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5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75" customHeight="1" x14ac:dyDescent="0.25">
      <c r="O2" t="s">
        <v>317</v>
      </c>
      <c r="R2" s="462" t="s">
        <v>386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44"/>
      <c r="B5" s="144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31</v>
      </c>
      <c r="G8" s="135" t="s">
        <v>167</v>
      </c>
      <c r="H8" s="136">
        <v>3.7999999999999999E-2</v>
      </c>
      <c r="I8" s="147">
        <f>F8*H8</f>
        <v>1.1779999999999999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5.4</v>
      </c>
      <c r="G9" s="135">
        <v>1.43</v>
      </c>
      <c r="H9" s="135"/>
      <c r="I9" s="147">
        <f>F9*G9</f>
        <v>7.7220000000000004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2.17</v>
      </c>
      <c r="G10" s="147" t="s">
        <v>167</v>
      </c>
      <c r="H10" s="147"/>
      <c r="I10" s="147">
        <f>F10</f>
        <v>2.17</v>
      </c>
      <c r="J10" s="25">
        <f t="shared" si="0"/>
        <v>0.96</v>
      </c>
      <c r="K10" s="150">
        <v>1</v>
      </c>
      <c r="L10" s="26">
        <f t="shared" si="1"/>
        <v>9.5999999999999991E-7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0.83891998080000008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54.1</v>
      </c>
      <c r="G11" s="147" t="s">
        <v>167</v>
      </c>
      <c r="H11" s="147"/>
      <c r="I11" s="147">
        <f t="shared" ref="I11:I18" si="3">F11</f>
        <v>54.1</v>
      </c>
      <c r="J11" s="25">
        <f t="shared" si="0"/>
        <v>32.78</v>
      </c>
      <c r="K11" s="150">
        <v>1</v>
      </c>
      <c r="L11" s="26">
        <f t="shared" si="1"/>
        <v>3.2780000000000001E-5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1.1682792000000003E-2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63.8</v>
      </c>
      <c r="G12" s="147" t="s">
        <v>167</v>
      </c>
      <c r="H12" s="147"/>
      <c r="I12" s="147">
        <f t="shared" si="3"/>
        <v>63.8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1.53</v>
      </c>
      <c r="G13" s="147" t="s">
        <v>167</v>
      </c>
      <c r="H13" s="147"/>
      <c r="I13" s="147">
        <f t="shared" si="3"/>
        <v>1.53</v>
      </c>
      <c r="J13" s="25">
        <f t="shared" si="0"/>
        <v>0.79</v>
      </c>
      <c r="K13" s="150">
        <v>1</v>
      </c>
      <c r="L13" s="26">
        <f t="shared" si="1"/>
        <v>7.9000000000000006E-7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0.27924724080000007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0.2</v>
      </c>
      <c r="G14" s="147" t="s">
        <v>167</v>
      </c>
      <c r="H14" s="147"/>
      <c r="I14" s="147">
        <f t="shared" si="3"/>
        <v>0.2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16.2</v>
      </c>
      <c r="G15" s="147" t="s">
        <v>167</v>
      </c>
      <c r="H15" s="147"/>
      <c r="I15" s="147">
        <f t="shared" si="3"/>
        <v>16.2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47"/>
      <c r="H16" s="147"/>
      <c r="I16" s="147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0.12</v>
      </c>
      <c r="G17" s="147" t="s">
        <v>167</v>
      </c>
      <c r="H17" s="147"/>
      <c r="I17" s="147">
        <f t="shared" si="3"/>
        <v>0.12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275</v>
      </c>
      <c r="G18" s="10"/>
      <c r="H18" s="10"/>
      <c r="I18" s="147">
        <f t="shared" si="3"/>
        <v>275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1.1298500136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45" t="s">
        <v>1</v>
      </c>
      <c r="E27" s="12" t="s">
        <v>2</v>
      </c>
      <c r="F27" s="145" t="s">
        <v>124</v>
      </c>
      <c r="G27" s="145" t="s">
        <v>157</v>
      </c>
      <c r="H27" s="145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45">
        <v>1</v>
      </c>
      <c r="B28" s="145">
        <v>2</v>
      </c>
      <c r="C28" s="145">
        <v>3</v>
      </c>
      <c r="D28" s="145">
        <v>4</v>
      </c>
      <c r="E28" s="145">
        <v>5</v>
      </c>
      <c r="F28" s="145">
        <v>6</v>
      </c>
      <c r="G28" s="145">
        <v>8</v>
      </c>
      <c r="H28" s="145">
        <v>9</v>
      </c>
      <c r="I28" s="145">
        <v>10</v>
      </c>
      <c r="J28" s="145">
        <v>11</v>
      </c>
      <c r="K28" s="145">
        <v>12</v>
      </c>
      <c r="L28" s="145">
        <v>13</v>
      </c>
      <c r="M28" s="145">
        <v>14</v>
      </c>
      <c r="N28" s="145">
        <v>15</v>
      </c>
      <c r="O28" s="145">
        <v>16</v>
      </c>
    </row>
    <row r="29" spans="1:20" x14ac:dyDescent="0.25">
      <c r="A29" s="460" t="str">
        <f>B7</f>
        <v>кк-4</v>
      </c>
      <c r="B29" s="460"/>
      <c r="C29" s="25"/>
      <c r="D29" s="146"/>
      <c r="E29" s="13"/>
      <c r="F29" s="146"/>
      <c r="G29" s="25" t="s">
        <v>186</v>
      </c>
      <c r="H29" s="25" t="s">
        <v>187</v>
      </c>
      <c r="I29" s="59" t="s">
        <v>188</v>
      </c>
      <c r="J29" s="1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31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5.4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51.7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2.17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54.1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63.8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1.53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6.85</v>
      </c>
      <c r="G40" s="25"/>
      <c r="H40" s="25">
        <v>0</v>
      </c>
      <c r="I40" s="26"/>
      <c r="J40" s="14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0.2</v>
      </c>
      <c r="G47" s="25">
        <f>IF((F47-E47)&lt;0,0,(F47-E47))</f>
        <v>0</v>
      </c>
      <c r="H47" s="25">
        <v>0.6</v>
      </c>
      <c r="I47" s="26">
        <f>G47/E47*H47</f>
        <v>0</v>
      </c>
      <c r="J47" s="1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</mergeCells>
  <conditionalFormatting sqref="J8:J18">
    <cfRule type="cellIs" dxfId="314" priority="1" operator="greaterThan">
      <formula>0</formula>
    </cfRule>
  </conditionalFormatting>
  <conditionalFormatting sqref="G45:G48 G27 G29:G41">
    <cfRule type="cellIs" dxfId="313" priority="2" operator="greaterThan">
      <formula>0</formula>
    </cfRule>
  </conditionalFormatting>
  <conditionalFormatting sqref="J4 J19">
    <cfRule type="cellIs" dxfId="312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5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75" customHeight="1" x14ac:dyDescent="0.25">
      <c r="O2" t="s">
        <v>317</v>
      </c>
      <c r="R2" s="462" t="s">
        <v>394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60"/>
      <c r="B5" s="16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233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72.400000000000006</v>
      </c>
      <c r="G8" s="135" t="s">
        <v>167</v>
      </c>
      <c r="H8" s="136">
        <v>3.7999999999999999E-2</v>
      </c>
      <c r="I8" s="161">
        <f>F8*H8</f>
        <v>2.7512000000000003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90.8</v>
      </c>
      <c r="G9" s="135">
        <v>1.43</v>
      </c>
      <c r="H9" s="135"/>
      <c r="I9" s="161">
        <f>F9*G9</f>
        <v>129.84399999999999</v>
      </c>
      <c r="J9" s="25">
        <f t="shared" ref="J9:J18" si="0">IF((I9-E9)&lt;0,0,(I9-E9))</f>
        <v>89.994</v>
      </c>
      <c r="K9" s="150">
        <v>1</v>
      </c>
      <c r="L9" s="26">
        <f t="shared" ref="L9:L18" si="1">J9*K9/1000000</f>
        <v>8.9994000000000006E-5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1.2989913948000003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1.6</v>
      </c>
      <c r="G10" s="161" t="s">
        <v>167</v>
      </c>
      <c r="H10" s="161"/>
      <c r="I10" s="161">
        <f>F10</f>
        <v>1.6</v>
      </c>
      <c r="J10" s="25">
        <f t="shared" si="0"/>
        <v>0.39000000000000012</v>
      </c>
      <c r="K10" s="150">
        <v>1</v>
      </c>
      <c r="L10" s="26">
        <f t="shared" si="1"/>
        <v>3.9000000000000013E-7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0.34081124220000014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16.899999999999999</v>
      </c>
      <c r="G11" s="161" t="s">
        <v>167</v>
      </c>
      <c r="H11" s="161"/>
      <c r="I11" s="161">
        <f t="shared" ref="I11:I18" si="3">F11</f>
        <v>16.899999999999999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18.5</v>
      </c>
      <c r="G12" s="161" t="s">
        <v>167</v>
      </c>
      <c r="H12" s="161"/>
      <c r="I12" s="161">
        <f t="shared" si="3"/>
        <v>18.5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2.1</v>
      </c>
      <c r="G13" s="161" t="s">
        <v>167</v>
      </c>
      <c r="H13" s="161"/>
      <c r="I13" s="161">
        <f t="shared" si="3"/>
        <v>2.1</v>
      </c>
      <c r="J13" s="25">
        <f t="shared" si="0"/>
        <v>1.36</v>
      </c>
      <c r="K13" s="150">
        <v>1</v>
      </c>
      <c r="L13" s="26">
        <f t="shared" si="1"/>
        <v>1.3600000000000001E-6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0.48072942720000017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2.7</v>
      </c>
      <c r="G14" s="161" t="s">
        <v>167</v>
      </c>
      <c r="H14" s="161"/>
      <c r="I14" s="161">
        <f t="shared" si="3"/>
        <v>2.7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18.3</v>
      </c>
      <c r="G15" s="161" t="s">
        <v>167</v>
      </c>
      <c r="H15" s="161"/>
      <c r="I15" s="161">
        <f t="shared" si="3"/>
        <v>18.3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61"/>
      <c r="H16" s="161"/>
      <c r="I16" s="161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17.600000000000001</v>
      </c>
      <c r="G17" s="161" t="s">
        <v>167</v>
      </c>
      <c r="H17" s="161"/>
      <c r="I17" s="161">
        <f t="shared" si="3"/>
        <v>17.600000000000001</v>
      </c>
      <c r="J17" s="25">
        <f t="shared" si="0"/>
        <v>16.12</v>
      </c>
      <c r="K17" s="150">
        <v>1</v>
      </c>
      <c r="L17" s="26">
        <f t="shared" si="1"/>
        <v>1.6120000000000002E-5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3.5230327704000008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316</v>
      </c>
      <c r="G18" s="10"/>
      <c r="H18" s="10"/>
      <c r="I18" s="161">
        <f t="shared" si="3"/>
        <v>316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5.6435648346000011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62" t="s">
        <v>1</v>
      </c>
      <c r="E27" s="12" t="s">
        <v>2</v>
      </c>
      <c r="F27" s="162" t="s">
        <v>124</v>
      </c>
      <c r="G27" s="162" t="s">
        <v>157</v>
      </c>
      <c r="H27" s="162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62">
        <v>1</v>
      </c>
      <c r="B28" s="162">
        <v>2</v>
      </c>
      <c r="C28" s="162">
        <v>3</v>
      </c>
      <c r="D28" s="162">
        <v>4</v>
      </c>
      <c r="E28" s="162">
        <v>5</v>
      </c>
      <c r="F28" s="162">
        <v>6</v>
      </c>
      <c r="G28" s="162">
        <v>8</v>
      </c>
      <c r="H28" s="162">
        <v>9</v>
      </c>
      <c r="I28" s="162">
        <v>10</v>
      </c>
      <c r="J28" s="162">
        <v>11</v>
      </c>
      <c r="K28" s="162">
        <v>12</v>
      </c>
      <c r="L28" s="162">
        <v>13</v>
      </c>
      <c r="M28" s="162">
        <v>14</v>
      </c>
      <c r="N28" s="162">
        <v>15</v>
      </c>
      <c r="O28" s="162">
        <v>16</v>
      </c>
    </row>
    <row r="29" spans="1:20" x14ac:dyDescent="0.25">
      <c r="A29" s="460" t="str">
        <f>B7</f>
        <v>кк-2</v>
      </c>
      <c r="B29" s="460"/>
      <c r="C29" s="25"/>
      <c r="D29" s="163"/>
      <c r="E29" s="13"/>
      <c r="F29" s="163"/>
      <c r="G29" s="25" t="s">
        <v>186</v>
      </c>
      <c r="H29" s="25" t="s">
        <v>187</v>
      </c>
      <c r="I29" s="59" t="s">
        <v>188</v>
      </c>
      <c r="J29" s="161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72.400000000000006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90.8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151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1.6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16.899999999999999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18.5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2.1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7.7</v>
      </c>
      <c r="G40" s="25"/>
      <c r="H40" s="25">
        <v>0</v>
      </c>
      <c r="I40" s="26"/>
      <c r="J40" s="161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61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61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61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61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61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8.6</v>
      </c>
      <c r="G46" s="25">
        <f>IF((F46-E46)&lt;0,0,(F46-E46))</f>
        <v>0</v>
      </c>
      <c r="H46" s="25">
        <v>1</v>
      </c>
      <c r="I46" s="26">
        <f>G46/E46*H46</f>
        <v>0</v>
      </c>
      <c r="J46" s="161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2.7</v>
      </c>
      <c r="G47" s="25">
        <f>IF((F47-E47)&lt;0,0,(F47-E47))</f>
        <v>0</v>
      </c>
      <c r="H47" s="25">
        <v>0.6</v>
      </c>
      <c r="I47" s="26">
        <f>G47/E47*H47</f>
        <v>0</v>
      </c>
      <c r="J47" s="161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311" priority="1" operator="greaterThan">
      <formula>0</formula>
    </cfRule>
  </conditionalFormatting>
  <conditionalFormatting sqref="G45:G48 G27 G29:G41">
    <cfRule type="cellIs" dxfId="310" priority="2" operator="greaterThan">
      <formula>0</formula>
    </cfRule>
  </conditionalFormatting>
  <conditionalFormatting sqref="J4 J19">
    <cfRule type="cellIs" dxfId="309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31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75" customHeight="1" x14ac:dyDescent="0.25">
      <c r="O2" t="s">
        <v>317</v>
      </c>
      <c r="R2" s="462" t="s">
        <v>388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44"/>
      <c r="B5" s="144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387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35</v>
      </c>
      <c r="G8" s="135" t="s">
        <v>167</v>
      </c>
      <c r="H8" s="136">
        <v>3.7999999999999999E-2</v>
      </c>
      <c r="I8" s="147">
        <f>F8*H8</f>
        <v>1.33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6.1</v>
      </c>
      <c r="G9" s="135">
        <v>1.43</v>
      </c>
      <c r="H9" s="135"/>
      <c r="I9" s="147">
        <f>F9*G9</f>
        <v>8.722999999999999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2.21</v>
      </c>
      <c r="G10" s="147" t="s">
        <v>167</v>
      </c>
      <c r="H10" s="147"/>
      <c r="I10" s="147">
        <f>F10</f>
        <v>2.21</v>
      </c>
      <c r="J10" s="25">
        <f t="shared" si="0"/>
        <v>1</v>
      </c>
      <c r="K10" s="150">
        <v>1</v>
      </c>
      <c r="L10" s="26">
        <f t="shared" si="1"/>
        <v>9.9999999999999995E-7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0.87387498000000008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52.7</v>
      </c>
      <c r="G11" s="147" t="s">
        <v>167</v>
      </c>
      <c r="H11" s="147"/>
      <c r="I11" s="147">
        <f t="shared" ref="I11:I18" si="3">F11</f>
        <v>52.7</v>
      </c>
      <c r="J11" s="25">
        <f t="shared" si="0"/>
        <v>31.380000000000003</v>
      </c>
      <c r="K11" s="150">
        <v>1</v>
      </c>
      <c r="L11" s="26">
        <f t="shared" si="1"/>
        <v>3.1380000000000001E-5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1.1183832000000003E-2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65.400000000000006</v>
      </c>
      <c r="G12" s="147" t="s">
        <v>167</v>
      </c>
      <c r="H12" s="147"/>
      <c r="I12" s="147">
        <f t="shared" si="3"/>
        <v>65.400000000000006</v>
      </c>
      <c r="J12" s="25">
        <f t="shared" si="0"/>
        <v>0.1600000000000108</v>
      </c>
      <c r="K12" s="150">
        <v>1</v>
      </c>
      <c r="L12" s="26">
        <f t="shared" si="1"/>
        <v>1.600000000000108E-7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2.2809600000001544E-5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1.54</v>
      </c>
      <c r="G13" s="147" t="s">
        <v>167</v>
      </c>
      <c r="H13" s="147"/>
      <c r="I13" s="147">
        <f t="shared" si="3"/>
        <v>1.54</v>
      </c>
      <c r="J13" s="25">
        <f t="shared" si="0"/>
        <v>0.8</v>
      </c>
      <c r="K13" s="150">
        <v>1</v>
      </c>
      <c r="L13" s="26">
        <f t="shared" si="1"/>
        <v>8.0000000000000007E-7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0.28278201600000008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0.14000000000000001</v>
      </c>
      <c r="G14" s="147" t="s">
        <v>167</v>
      </c>
      <c r="H14" s="147"/>
      <c r="I14" s="147">
        <f t="shared" si="3"/>
        <v>0.14000000000000001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16.2</v>
      </c>
      <c r="G15" s="147" t="s">
        <v>167</v>
      </c>
      <c r="H15" s="147"/>
      <c r="I15" s="147">
        <f t="shared" si="3"/>
        <v>16.2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47"/>
      <c r="H16" s="147"/>
      <c r="I16" s="147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0.12</v>
      </c>
      <c r="G17" s="147" t="s">
        <v>167</v>
      </c>
      <c r="H17" s="147"/>
      <c r="I17" s="147">
        <f t="shared" si="3"/>
        <v>0.12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268</v>
      </c>
      <c r="G18" s="10"/>
      <c r="H18" s="10"/>
      <c r="I18" s="147">
        <f t="shared" si="3"/>
        <v>268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1.1678636376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45" t="s">
        <v>1</v>
      </c>
      <c r="E27" s="12" t="s">
        <v>2</v>
      </c>
      <c r="F27" s="145" t="s">
        <v>124</v>
      </c>
      <c r="G27" s="145" t="s">
        <v>157</v>
      </c>
      <c r="H27" s="145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45">
        <v>1</v>
      </c>
      <c r="B28" s="145">
        <v>2</v>
      </c>
      <c r="C28" s="145">
        <v>3</v>
      </c>
      <c r="D28" s="145">
        <v>4</v>
      </c>
      <c r="E28" s="145">
        <v>5</v>
      </c>
      <c r="F28" s="145">
        <v>6</v>
      </c>
      <c r="G28" s="145">
        <v>8</v>
      </c>
      <c r="H28" s="145">
        <v>9</v>
      </c>
      <c r="I28" s="145">
        <v>10</v>
      </c>
      <c r="J28" s="145">
        <v>11</v>
      </c>
      <c r="K28" s="145">
        <v>12</v>
      </c>
      <c r="L28" s="145">
        <v>13</v>
      </c>
      <c r="M28" s="145">
        <v>14</v>
      </c>
      <c r="N28" s="145">
        <v>15</v>
      </c>
      <c r="O28" s="145">
        <v>16</v>
      </c>
    </row>
    <row r="29" spans="1:20" x14ac:dyDescent="0.25">
      <c r="A29" s="460" t="str">
        <f>B7</f>
        <v>кк-5</v>
      </c>
      <c r="B29" s="460"/>
      <c r="C29" s="25"/>
      <c r="D29" s="146"/>
      <c r="E29" s="13"/>
      <c r="F29" s="146"/>
      <c r="G29" s="25" t="s">
        <v>186</v>
      </c>
      <c r="H29" s="25" t="s">
        <v>187</v>
      </c>
      <c r="I29" s="59" t="s">
        <v>188</v>
      </c>
      <c r="J29" s="1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35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6.1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52.1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2.21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52.7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65.400000000000006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1.54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6.89</v>
      </c>
      <c r="G40" s="25"/>
      <c r="H40" s="25">
        <v>0</v>
      </c>
      <c r="I40" s="26"/>
      <c r="J40" s="14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0.14000000000000001</v>
      </c>
      <c r="G47" s="25">
        <f>IF((F47-E47)&lt;0,0,(F47-E47))</f>
        <v>0</v>
      </c>
      <c r="H47" s="25">
        <v>0.6</v>
      </c>
      <c r="I47" s="26">
        <f>G47/E47*H47</f>
        <v>0</v>
      </c>
      <c r="J47" s="1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</mergeCells>
  <conditionalFormatting sqref="G45:G48 G27 G29:G41">
    <cfRule type="cellIs" dxfId="308" priority="2" operator="greaterThan">
      <formula>0</formula>
    </cfRule>
  </conditionalFormatting>
  <conditionalFormatting sqref="J4 J19">
    <cfRule type="cellIs" dxfId="307" priority="3" operator="greaterThan">
      <formula>0</formula>
    </cfRule>
  </conditionalFormatting>
  <conditionalFormatting sqref="J8:J18">
    <cfRule type="cellIs" dxfId="306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75" customHeight="1" x14ac:dyDescent="0.25">
      <c r="O2" t="s">
        <v>317</v>
      </c>
      <c r="R2" s="462" t="s">
        <v>389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44"/>
      <c r="B5" s="144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390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30</v>
      </c>
      <c r="G8" s="135" t="s">
        <v>167</v>
      </c>
      <c r="H8" s="136">
        <v>3.7999999999999999E-2</v>
      </c>
      <c r="I8" s="147">
        <f>F8*H8</f>
        <v>1.1399999999999999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5.4</v>
      </c>
      <c r="G9" s="135">
        <v>1.43</v>
      </c>
      <c r="H9" s="135"/>
      <c r="I9" s="147">
        <f>F9*G9</f>
        <v>7.7220000000000004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2.27</v>
      </c>
      <c r="G10" s="147" t="s">
        <v>167</v>
      </c>
      <c r="H10" s="147"/>
      <c r="I10" s="147">
        <f>F10</f>
        <v>2.27</v>
      </c>
      <c r="J10" s="25">
        <f t="shared" si="0"/>
        <v>1.06</v>
      </c>
      <c r="K10" s="150">
        <v>1</v>
      </c>
      <c r="L10" s="26">
        <f t="shared" si="1"/>
        <v>1.06E-6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0.92630747880000008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52.7</v>
      </c>
      <c r="G11" s="147" t="s">
        <v>167</v>
      </c>
      <c r="H11" s="147"/>
      <c r="I11" s="147">
        <f t="shared" ref="I11:I18" si="3">F11</f>
        <v>52.7</v>
      </c>
      <c r="J11" s="25">
        <f t="shared" si="0"/>
        <v>31.380000000000003</v>
      </c>
      <c r="K11" s="150">
        <v>1</v>
      </c>
      <c r="L11" s="26">
        <f t="shared" si="1"/>
        <v>3.1380000000000001E-5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1.1183832000000003E-2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65.3</v>
      </c>
      <c r="G12" s="147" t="s">
        <v>167</v>
      </c>
      <c r="H12" s="147"/>
      <c r="I12" s="147">
        <f t="shared" si="3"/>
        <v>65.3</v>
      </c>
      <c r="J12" s="25">
        <f t="shared" si="0"/>
        <v>6.0000000000002274E-2</v>
      </c>
      <c r="K12" s="150">
        <v>1</v>
      </c>
      <c r="L12" s="26">
        <f t="shared" si="1"/>
        <v>6.0000000000002271E-8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8.5536000000003241E-6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1.38</v>
      </c>
      <c r="G13" s="147" t="s">
        <v>167</v>
      </c>
      <c r="H13" s="147"/>
      <c r="I13" s="147">
        <f t="shared" si="3"/>
        <v>1.38</v>
      </c>
      <c r="J13" s="25">
        <f t="shared" si="0"/>
        <v>0.6399999999999999</v>
      </c>
      <c r="K13" s="150">
        <v>1</v>
      </c>
      <c r="L13" s="26">
        <f t="shared" si="1"/>
        <v>6.3999999999999991E-7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0.22622561279999998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0.16</v>
      </c>
      <c r="G14" s="147" t="s">
        <v>167</v>
      </c>
      <c r="H14" s="147"/>
      <c r="I14" s="147">
        <f t="shared" si="3"/>
        <v>0.16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15.9</v>
      </c>
      <c r="G15" s="147" t="s">
        <v>167</v>
      </c>
      <c r="H15" s="147"/>
      <c r="I15" s="147">
        <f t="shared" si="3"/>
        <v>15.9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47"/>
      <c r="H16" s="147"/>
      <c r="I16" s="147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0.11</v>
      </c>
      <c r="G17" s="147" t="s">
        <v>167</v>
      </c>
      <c r="H17" s="147"/>
      <c r="I17" s="147">
        <f t="shared" si="3"/>
        <v>0.11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273</v>
      </c>
      <c r="G18" s="10"/>
      <c r="H18" s="10"/>
      <c r="I18" s="147">
        <f t="shared" si="3"/>
        <v>273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1.1637254771999999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45" t="s">
        <v>1</v>
      </c>
      <c r="E27" s="12" t="s">
        <v>2</v>
      </c>
      <c r="F27" s="145" t="s">
        <v>124</v>
      </c>
      <c r="G27" s="145" t="s">
        <v>157</v>
      </c>
      <c r="H27" s="145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45">
        <v>1</v>
      </c>
      <c r="B28" s="145">
        <v>2</v>
      </c>
      <c r="C28" s="145">
        <v>3</v>
      </c>
      <c r="D28" s="145">
        <v>4</v>
      </c>
      <c r="E28" s="145">
        <v>5</v>
      </c>
      <c r="F28" s="145">
        <v>6</v>
      </c>
      <c r="G28" s="145">
        <v>8</v>
      </c>
      <c r="H28" s="145">
        <v>9</v>
      </c>
      <c r="I28" s="145">
        <v>10</v>
      </c>
      <c r="J28" s="145">
        <v>11</v>
      </c>
      <c r="K28" s="145">
        <v>12</v>
      </c>
      <c r="L28" s="145">
        <v>13</v>
      </c>
      <c r="M28" s="145">
        <v>14</v>
      </c>
      <c r="N28" s="145">
        <v>15</v>
      </c>
      <c r="O28" s="145">
        <v>16</v>
      </c>
    </row>
    <row r="29" spans="1:20" x14ac:dyDescent="0.25">
      <c r="A29" s="460" t="str">
        <f>B7</f>
        <v>кк-6</v>
      </c>
      <c r="B29" s="460"/>
      <c r="C29" s="25"/>
      <c r="D29" s="146"/>
      <c r="E29" s="13"/>
      <c r="F29" s="146"/>
      <c r="G29" s="25" t="s">
        <v>186</v>
      </c>
      <c r="H29" s="25" t="s">
        <v>187</v>
      </c>
      <c r="I29" s="59" t="s">
        <v>188</v>
      </c>
      <c r="J29" s="1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5.4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51.3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2.27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52.7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65.3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1.38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6.94</v>
      </c>
      <c r="G40" s="25"/>
      <c r="H40" s="25">
        <v>0</v>
      </c>
      <c r="I40" s="26"/>
      <c r="J40" s="14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0.16</v>
      </c>
      <c r="G47" s="25">
        <f>IF((F47-E47)&lt;0,0,(F47-E47))</f>
        <v>0</v>
      </c>
      <c r="H47" s="25">
        <v>0.6</v>
      </c>
      <c r="I47" s="26">
        <f>G47/E47*H47</f>
        <v>0</v>
      </c>
      <c r="J47" s="1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</mergeCells>
  <conditionalFormatting sqref="J8:J18">
    <cfRule type="cellIs" dxfId="305" priority="1" operator="greaterThan">
      <formula>0</formula>
    </cfRule>
  </conditionalFormatting>
  <conditionalFormatting sqref="G45:G48 G27 G29:G41">
    <cfRule type="cellIs" dxfId="304" priority="2" operator="greaterThan">
      <formula>0</formula>
    </cfRule>
  </conditionalFormatting>
  <conditionalFormatting sqref="J4 J19">
    <cfRule type="cellIs" dxfId="303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7" workbookViewId="0">
      <selection activeCell="O25" sqref="O25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75" customHeight="1" x14ac:dyDescent="0.25">
      <c r="O2" t="s">
        <v>317</v>
      </c>
      <c r="R2" s="462" t="s">
        <v>389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44"/>
      <c r="B5" s="144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391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34</v>
      </c>
      <c r="G8" s="135" t="s">
        <v>167</v>
      </c>
      <c r="H8" s="136">
        <v>3.7999999999999999E-2</v>
      </c>
      <c r="I8" s="147">
        <f>F8*H8</f>
        <v>1.292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6.1</v>
      </c>
      <c r="G9" s="135">
        <v>1.43</v>
      </c>
      <c r="H9" s="135"/>
      <c r="I9" s="147">
        <f>F9*G9</f>
        <v>8.722999999999999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2.1</v>
      </c>
      <c r="G10" s="147" t="s">
        <v>167</v>
      </c>
      <c r="H10" s="147"/>
      <c r="I10" s="147">
        <f>F10</f>
        <v>2.1</v>
      </c>
      <c r="J10" s="25">
        <f t="shared" si="0"/>
        <v>0.89000000000000012</v>
      </c>
      <c r="K10" s="150">
        <v>1</v>
      </c>
      <c r="L10" s="26">
        <f t="shared" si="1"/>
        <v>8.9000000000000016E-7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0.77774873220000029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52.9</v>
      </c>
      <c r="G11" s="147" t="s">
        <v>167</v>
      </c>
      <c r="H11" s="147"/>
      <c r="I11" s="147">
        <f t="shared" ref="I11:I18" si="3">F11</f>
        <v>52.9</v>
      </c>
      <c r="J11" s="25">
        <f t="shared" si="0"/>
        <v>31.58</v>
      </c>
      <c r="K11" s="150">
        <v>1</v>
      </c>
      <c r="L11" s="26">
        <f t="shared" si="1"/>
        <v>3.1579999999999999E-5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1.1255112000000001E-2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65.400000000000006</v>
      </c>
      <c r="G12" s="147" t="s">
        <v>167</v>
      </c>
      <c r="H12" s="147"/>
      <c r="I12" s="147">
        <f t="shared" si="3"/>
        <v>65.400000000000006</v>
      </c>
      <c r="J12" s="25">
        <f t="shared" si="0"/>
        <v>0.1600000000000108</v>
      </c>
      <c r="K12" s="150">
        <v>1</v>
      </c>
      <c r="L12" s="26">
        <f t="shared" si="1"/>
        <v>1.600000000000108E-7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2.2809600000001544E-5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1.58</v>
      </c>
      <c r="G13" s="147" t="s">
        <v>167</v>
      </c>
      <c r="H13" s="147"/>
      <c r="I13" s="147">
        <f t="shared" si="3"/>
        <v>1.58</v>
      </c>
      <c r="J13" s="25">
        <f t="shared" si="0"/>
        <v>0.84000000000000008</v>
      </c>
      <c r="K13" s="150">
        <v>1</v>
      </c>
      <c r="L13" s="26">
        <f t="shared" si="1"/>
        <v>8.4000000000000011E-7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0.29692111680000011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0.14000000000000001</v>
      </c>
      <c r="G14" s="147" t="s">
        <v>167</v>
      </c>
      <c r="H14" s="147"/>
      <c r="I14" s="147">
        <f t="shared" si="3"/>
        <v>0.14000000000000001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17.399999999999999</v>
      </c>
      <c r="G15" s="147" t="s">
        <v>167</v>
      </c>
      <c r="H15" s="147"/>
      <c r="I15" s="147">
        <f t="shared" si="3"/>
        <v>17.399999999999999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47"/>
      <c r="H16" s="147"/>
      <c r="I16" s="147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0.13</v>
      </c>
      <c r="G17" s="147" t="s">
        <v>167</v>
      </c>
      <c r="H17" s="147"/>
      <c r="I17" s="147">
        <f t="shared" si="3"/>
        <v>0.13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277</v>
      </c>
      <c r="G18" s="10"/>
      <c r="H18" s="10"/>
      <c r="I18" s="147">
        <f t="shared" si="3"/>
        <v>277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1.0859477706000003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45" t="s">
        <v>1</v>
      </c>
      <c r="E27" s="12" t="s">
        <v>2</v>
      </c>
      <c r="F27" s="145" t="s">
        <v>124</v>
      </c>
      <c r="G27" s="145" t="s">
        <v>157</v>
      </c>
      <c r="H27" s="145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45">
        <v>1</v>
      </c>
      <c r="B28" s="145">
        <v>2</v>
      </c>
      <c r="C28" s="145">
        <v>3</v>
      </c>
      <c r="D28" s="145">
        <v>4</v>
      </c>
      <c r="E28" s="145">
        <v>5</v>
      </c>
      <c r="F28" s="145">
        <v>6</v>
      </c>
      <c r="G28" s="145">
        <v>8</v>
      </c>
      <c r="H28" s="145">
        <v>9</v>
      </c>
      <c r="I28" s="145">
        <v>10</v>
      </c>
      <c r="J28" s="145">
        <v>11</v>
      </c>
      <c r="K28" s="145">
        <v>12</v>
      </c>
      <c r="L28" s="145">
        <v>13</v>
      </c>
      <c r="M28" s="145">
        <v>14</v>
      </c>
      <c r="N28" s="145">
        <v>15</v>
      </c>
      <c r="O28" s="145">
        <v>16</v>
      </c>
    </row>
    <row r="29" spans="1:20" x14ac:dyDescent="0.25">
      <c r="A29" s="460" t="str">
        <f>B7</f>
        <v>кк-7</v>
      </c>
      <c r="B29" s="460"/>
      <c r="C29" s="25"/>
      <c r="D29" s="146"/>
      <c r="E29" s="13"/>
      <c r="F29" s="146"/>
      <c r="G29" s="25" t="s">
        <v>186</v>
      </c>
      <c r="H29" s="25" t="s">
        <v>187</v>
      </c>
      <c r="I29" s="59" t="s">
        <v>188</v>
      </c>
      <c r="J29" s="1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6.1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51.3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52.9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65.400000000000006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1.58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6.83</v>
      </c>
      <c r="G40" s="25"/>
      <c r="H40" s="25">
        <v>0</v>
      </c>
      <c r="I40" s="26"/>
      <c r="J40" s="14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0.14000000000000001</v>
      </c>
      <c r="G47" s="25">
        <f>IF((F47-E47)&lt;0,0,(F47-E47))</f>
        <v>0</v>
      </c>
      <c r="H47" s="25">
        <v>0.6</v>
      </c>
      <c r="I47" s="26">
        <f>G47/E47*H47</f>
        <v>0</v>
      </c>
      <c r="J47" s="1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</mergeCells>
  <conditionalFormatting sqref="G45:G48 G27 G29:G41">
    <cfRule type="cellIs" dxfId="302" priority="2" operator="greaterThan">
      <formula>0</formula>
    </cfRule>
  </conditionalFormatting>
  <conditionalFormatting sqref="J4 J19">
    <cfRule type="cellIs" dxfId="301" priority="3" operator="greaterThan">
      <formula>0</formula>
    </cfRule>
  </conditionalFormatting>
  <conditionalFormatting sqref="J8:J18">
    <cfRule type="cellIs" dxfId="300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4" workbookViewId="0">
      <selection activeCell="T19" sqref="T19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328</v>
      </c>
      <c r="R2" s="462" t="s">
        <v>329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44"/>
      <c r="B5" s="144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93.5</v>
      </c>
      <c r="G8" s="135" t="s">
        <v>167</v>
      </c>
      <c r="H8" s="136">
        <v>3.7999999999999999E-2</v>
      </c>
      <c r="I8" s="147">
        <f>F8*H8</f>
        <v>3.5529999999999999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110</v>
      </c>
      <c r="G9" s="135">
        <v>1.43</v>
      </c>
      <c r="H9" s="135"/>
      <c r="I9" s="147">
        <f>F9*G9</f>
        <v>157.29999999999998</v>
      </c>
      <c r="J9" s="25">
        <f t="shared" ref="J9:J18" si="0">IF((I9-E9)&lt;0,0,(I9-E9))</f>
        <v>117.44999999999999</v>
      </c>
      <c r="K9" s="150">
        <v>1</v>
      </c>
      <c r="L9" s="26">
        <f t="shared" ref="L9:L18" si="1">J9*K9/1000000</f>
        <v>1.1745E-4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1.6952967900000004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1.9</v>
      </c>
      <c r="G10" s="147" t="s">
        <v>167</v>
      </c>
      <c r="H10" s="147"/>
      <c r="I10" s="147">
        <f>F10</f>
        <v>1.9</v>
      </c>
      <c r="J10" s="25">
        <f t="shared" si="0"/>
        <v>0.69</v>
      </c>
      <c r="K10" s="150">
        <v>1</v>
      </c>
      <c r="L10" s="26">
        <f t="shared" si="1"/>
        <v>6.8999999999999996E-7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0.60297373620000005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14</v>
      </c>
      <c r="G11" s="147" t="s">
        <v>167</v>
      </c>
      <c r="H11" s="147"/>
      <c r="I11" s="147">
        <f t="shared" ref="I11:I18" si="3">F11</f>
        <v>14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54.3</v>
      </c>
      <c r="G12" s="147" t="s">
        <v>167</v>
      </c>
      <c r="H12" s="147"/>
      <c r="I12" s="147">
        <f t="shared" si="3"/>
        <v>54.3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1.4</v>
      </c>
      <c r="G13" s="147" t="s">
        <v>167</v>
      </c>
      <c r="H13" s="147"/>
      <c r="I13" s="147">
        <f t="shared" si="3"/>
        <v>1.4</v>
      </c>
      <c r="J13" s="25">
        <f t="shared" si="0"/>
        <v>0.65999999999999992</v>
      </c>
      <c r="K13" s="150">
        <v>1</v>
      </c>
      <c r="L13" s="26">
        <f t="shared" si="1"/>
        <v>6.5999999999999993E-7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0.23329516320000002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2.1</v>
      </c>
      <c r="G14" s="147" t="s">
        <v>167</v>
      </c>
      <c r="H14" s="147"/>
      <c r="I14" s="147">
        <f t="shared" si="3"/>
        <v>2.1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48.8</v>
      </c>
      <c r="G15" s="147" t="s">
        <v>167</v>
      </c>
      <c r="H15" s="147"/>
      <c r="I15" s="147">
        <f t="shared" si="3"/>
        <v>48.8</v>
      </c>
      <c r="J15" s="25">
        <f t="shared" si="0"/>
        <v>25.539999999999996</v>
      </c>
      <c r="K15" s="150">
        <v>1</v>
      </c>
      <c r="L15" s="26">
        <f t="shared" si="1"/>
        <v>2.5539999999999996E-5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1.8056238551999999</v>
      </c>
    </row>
    <row r="16" spans="1:21" x14ac:dyDescent="0.25">
      <c r="A16" s="19"/>
      <c r="B16" s="17"/>
      <c r="C16" s="25"/>
      <c r="D16" s="20"/>
      <c r="E16" s="139"/>
      <c r="F16" s="10"/>
      <c r="G16" s="147"/>
      <c r="H16" s="147"/>
      <c r="I16" s="147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11</v>
      </c>
      <c r="G17" s="147" t="s">
        <v>167</v>
      </c>
      <c r="H17" s="147"/>
      <c r="I17" s="147">
        <f t="shared" si="3"/>
        <v>11</v>
      </c>
      <c r="J17" s="25">
        <f t="shared" si="0"/>
        <v>9.52</v>
      </c>
      <c r="K17" s="150">
        <v>1</v>
      </c>
      <c r="L17" s="26">
        <f t="shared" si="1"/>
        <v>9.5200000000000003E-6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2.0805999984000003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315</v>
      </c>
      <c r="G18" s="10"/>
      <c r="H18" s="10"/>
      <c r="I18" s="147">
        <f t="shared" si="3"/>
        <v>315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6.4177895430000014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45" t="s">
        <v>1</v>
      </c>
      <c r="E27" s="12" t="s">
        <v>2</v>
      </c>
      <c r="F27" s="145" t="s">
        <v>124</v>
      </c>
      <c r="G27" s="145" t="s">
        <v>157</v>
      </c>
      <c r="H27" s="145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45">
        <v>1</v>
      </c>
      <c r="B28" s="145">
        <v>2</v>
      </c>
      <c r="C28" s="145">
        <v>3</v>
      </c>
      <c r="D28" s="145">
        <v>4</v>
      </c>
      <c r="E28" s="145">
        <v>5</v>
      </c>
      <c r="F28" s="145">
        <v>6</v>
      </c>
      <c r="G28" s="145">
        <v>8</v>
      </c>
      <c r="H28" s="145">
        <v>9</v>
      </c>
      <c r="I28" s="145">
        <v>10</v>
      </c>
      <c r="J28" s="145">
        <v>11</v>
      </c>
      <c r="K28" s="145">
        <v>12</v>
      </c>
      <c r="L28" s="145">
        <v>13</v>
      </c>
      <c r="M28" s="145">
        <v>14</v>
      </c>
      <c r="N28" s="145">
        <v>15</v>
      </c>
      <c r="O28" s="145">
        <v>16</v>
      </c>
    </row>
    <row r="29" spans="1:20" x14ac:dyDescent="0.25">
      <c r="A29" s="460" t="str">
        <f>B7</f>
        <v>кк</v>
      </c>
      <c r="B29" s="460"/>
      <c r="C29" s="25"/>
      <c r="D29" s="146"/>
      <c r="E29" s="13"/>
      <c r="F29" s="146"/>
      <c r="G29" s="25" t="s">
        <v>186</v>
      </c>
      <c r="H29" s="25" t="s">
        <v>187</v>
      </c>
      <c r="I29" s="59" t="s">
        <v>188</v>
      </c>
      <c r="J29" s="1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93.5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110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175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1.9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14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54.3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1.4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</v>
      </c>
      <c r="G40" s="25"/>
      <c r="H40" s="25">
        <v>0</v>
      </c>
      <c r="I40" s="26"/>
      <c r="J40" s="14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24.3</v>
      </c>
      <c r="G46" s="25">
        <f>IF((F46-E46)&lt;0,0,(F46-E46))</f>
        <v>0</v>
      </c>
      <c r="H46" s="25">
        <v>1</v>
      </c>
      <c r="I46" s="26">
        <f>G46/E46*H46</f>
        <v>0</v>
      </c>
      <c r="J46" s="1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2.1</v>
      </c>
      <c r="G47" s="25">
        <f>IF((F47-E47)&lt;0,0,(F47-E47))</f>
        <v>0</v>
      </c>
      <c r="H47" s="25">
        <v>0.6</v>
      </c>
      <c r="I47" s="26">
        <f>G47/E47*H47</f>
        <v>0</v>
      </c>
      <c r="J47" s="1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</mergeCells>
  <conditionalFormatting sqref="J8:J18">
    <cfRule type="cellIs" dxfId="299" priority="1" operator="greaterThan">
      <formula>0</formula>
    </cfRule>
  </conditionalFormatting>
  <conditionalFormatting sqref="G45:G48 G27 G29:G41">
    <cfRule type="cellIs" dxfId="298" priority="2" operator="greaterThan">
      <formula>0</formula>
    </cfRule>
  </conditionalFormatting>
  <conditionalFormatting sqref="J4 J19">
    <cfRule type="cellIs" dxfId="297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B1" workbookViewId="0">
      <selection activeCell="I8" sqref="I8"/>
    </sheetView>
  </sheetViews>
  <sheetFormatPr defaultRowHeight="15" x14ac:dyDescent="0.25"/>
  <cols>
    <col min="2" max="2" width="16.5703125" customWidth="1"/>
    <col min="5" max="5" width="36.5703125" customWidth="1"/>
    <col min="6" max="6" width="16.7109375" customWidth="1"/>
    <col min="9" max="9" width="17.7109375" customWidth="1"/>
    <col min="10" max="10" width="16" customWidth="1"/>
    <col min="11" max="11" width="15.7109375" customWidth="1"/>
    <col min="12" max="12" width="16.85546875" customWidth="1"/>
    <col min="13" max="13" width="15.7109375" customWidth="1"/>
    <col min="15" max="15" width="13.42578125" customWidth="1"/>
    <col min="20" max="20" width="18.42578125" customWidth="1"/>
    <col min="21" max="21" width="17" customWidth="1"/>
  </cols>
  <sheetData>
    <row r="2" spans="1:21" x14ac:dyDescent="0.25">
      <c r="M2" t="s">
        <v>225</v>
      </c>
      <c r="Q2" t="s">
        <v>235</v>
      </c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  <c r="U4" t="s">
        <v>422</v>
      </c>
    </row>
    <row r="5" spans="1:21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23"/>
      <c r="B7" s="124" t="s">
        <v>222</v>
      </c>
      <c r="C7" s="123"/>
      <c r="D7" s="123"/>
      <c r="E7" s="123"/>
      <c r="F7" s="123"/>
      <c r="G7" s="123"/>
      <c r="H7" s="123"/>
      <c r="I7" s="123"/>
      <c r="J7" s="123" t="s">
        <v>194</v>
      </c>
      <c r="K7" s="149"/>
      <c r="L7" s="123" t="s">
        <v>197</v>
      </c>
      <c r="M7" s="123"/>
      <c r="N7" s="141"/>
      <c r="O7" s="141"/>
      <c r="P7" s="141"/>
      <c r="Q7" s="141"/>
      <c r="R7" s="141"/>
      <c r="S7" s="141"/>
      <c r="T7" s="123" t="s">
        <v>198</v>
      </c>
    </row>
    <row r="8" spans="1:21" ht="25.5" x14ac:dyDescent="0.25">
      <c r="A8" s="18" t="s">
        <v>142</v>
      </c>
      <c r="B8" s="90" t="s">
        <v>8</v>
      </c>
      <c r="C8" s="25">
        <v>1</v>
      </c>
      <c r="D8" s="9" t="s">
        <v>127</v>
      </c>
      <c r="E8" s="137">
        <v>191.76</v>
      </c>
      <c r="F8" s="60">
        <v>30</v>
      </c>
      <c r="G8" s="135" t="s">
        <v>167</v>
      </c>
      <c r="H8" s="136">
        <v>3.7999999999999999E-2</v>
      </c>
      <c r="I8" s="133">
        <f>F8*H8</f>
        <v>1.1399999999999999</v>
      </c>
      <c r="J8" s="84"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90" t="s">
        <v>12</v>
      </c>
      <c r="C9" s="25">
        <v>1</v>
      </c>
      <c r="D9" s="9" t="s">
        <v>127</v>
      </c>
      <c r="E9" s="137">
        <v>39.85</v>
      </c>
      <c r="F9" s="60">
        <v>5.3</v>
      </c>
      <c r="G9" s="135">
        <v>1.43</v>
      </c>
      <c r="H9" s="135"/>
      <c r="I9" s="133">
        <f>F9*G9</f>
        <v>7.5789999999999997</v>
      </c>
      <c r="J9" s="84">
        <v>0</v>
      </c>
      <c r="K9" s="150">
        <v>1</v>
      </c>
      <c r="L9" s="26">
        <f t="shared" ref="L9:L18" si="0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1">L9*M9*O9*Q9*R9*S9</f>
        <v>0</v>
      </c>
    </row>
    <row r="10" spans="1:21" ht="15.75" x14ac:dyDescent="0.25">
      <c r="A10" s="18" t="s">
        <v>144</v>
      </c>
      <c r="B10" s="90" t="s">
        <v>22</v>
      </c>
      <c r="C10" s="25">
        <v>1</v>
      </c>
      <c r="D10" s="9" t="s">
        <v>127</v>
      </c>
      <c r="E10" s="137">
        <v>1.21</v>
      </c>
      <c r="F10" s="60">
        <v>2.38</v>
      </c>
      <c r="G10" s="133" t="s">
        <v>167</v>
      </c>
      <c r="H10" s="133"/>
      <c r="I10" s="133">
        <f>F10</f>
        <v>2.38</v>
      </c>
      <c r="J10" s="84">
        <f t="shared" ref="J10:J13" si="2">I10-E10</f>
        <v>1.17</v>
      </c>
      <c r="K10" s="150">
        <v>1</v>
      </c>
      <c r="L10" s="193">
        <f>J10*K10/1000000</f>
        <v>1.17E-6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>L10*M10*O10*Q10*R10*S10</f>
        <v>1.0224337266000001</v>
      </c>
      <c r="U10">
        <f>153.37/150</f>
        <v>1.0224666666666666</v>
      </c>
    </row>
    <row r="11" spans="1:21" ht="15.75" x14ac:dyDescent="0.25">
      <c r="A11" s="18" t="s">
        <v>145</v>
      </c>
      <c r="B11" s="90" t="s">
        <v>35</v>
      </c>
      <c r="C11" s="25">
        <v>2</v>
      </c>
      <c r="D11" s="9" t="s">
        <v>127</v>
      </c>
      <c r="E11" s="137">
        <v>21.32</v>
      </c>
      <c r="F11" s="60">
        <v>52.3</v>
      </c>
      <c r="G11" s="133" t="s">
        <v>167</v>
      </c>
      <c r="H11" s="133"/>
      <c r="I11" s="133">
        <f t="shared" ref="I11:I18" si="3">F11</f>
        <v>52.3</v>
      </c>
      <c r="J11" s="84">
        <f t="shared" si="2"/>
        <v>30.979999999999997</v>
      </c>
      <c r="K11" s="150">
        <v>1</v>
      </c>
      <c r="L11" s="26">
        <f t="shared" si="0"/>
        <v>3.0979999999999998E-5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1"/>
        <v>1.1041272E-2</v>
      </c>
    </row>
    <row r="12" spans="1:21" ht="15.75" x14ac:dyDescent="0.25">
      <c r="A12" s="18" t="s">
        <v>146</v>
      </c>
      <c r="B12" s="90" t="s">
        <v>38</v>
      </c>
      <c r="C12" s="25">
        <v>3</v>
      </c>
      <c r="D12" s="9" t="s">
        <v>127</v>
      </c>
      <c r="E12" s="138">
        <v>65.239999999999995</v>
      </c>
      <c r="F12" s="60">
        <v>62.1</v>
      </c>
      <c r="G12" s="133" t="s">
        <v>167</v>
      </c>
      <c r="H12" s="133"/>
      <c r="I12" s="133">
        <f t="shared" si="3"/>
        <v>62.1</v>
      </c>
      <c r="J12" s="84">
        <v>0</v>
      </c>
      <c r="K12" s="150">
        <v>0</v>
      </c>
      <c r="L12" s="26">
        <f t="shared" si="0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1"/>
        <v>0</v>
      </c>
    </row>
    <row r="13" spans="1:21" ht="15.75" x14ac:dyDescent="0.25">
      <c r="A13" s="18" t="s">
        <v>147</v>
      </c>
      <c r="B13" s="90" t="s">
        <v>42</v>
      </c>
      <c r="C13" s="25">
        <v>3</v>
      </c>
      <c r="D13" s="9" t="s">
        <v>127</v>
      </c>
      <c r="E13" s="137">
        <v>0.74</v>
      </c>
      <c r="F13" s="60">
        <v>1.33</v>
      </c>
      <c r="G13" s="133" t="s">
        <v>167</v>
      </c>
      <c r="H13" s="133"/>
      <c r="I13" s="133">
        <f t="shared" si="3"/>
        <v>1.33</v>
      </c>
      <c r="J13" s="84">
        <f t="shared" si="2"/>
        <v>0.59000000000000008</v>
      </c>
      <c r="K13" s="150">
        <v>1</v>
      </c>
      <c r="L13" s="26">
        <f t="shared" si="0"/>
        <v>5.9000000000000007E-7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1"/>
        <v>0.20855173680000005</v>
      </c>
    </row>
    <row r="14" spans="1:21" ht="15.75" x14ac:dyDescent="0.25">
      <c r="A14" s="18" t="s">
        <v>148</v>
      </c>
      <c r="B14" s="90" t="s">
        <v>101</v>
      </c>
      <c r="C14" s="25">
        <v>4</v>
      </c>
      <c r="D14" s="9" t="s">
        <v>127</v>
      </c>
      <c r="E14" s="137">
        <v>3.62</v>
      </c>
      <c r="F14" s="60">
        <v>0.12</v>
      </c>
      <c r="G14" s="133" t="s">
        <v>167</v>
      </c>
      <c r="H14" s="133"/>
      <c r="I14" s="133">
        <f t="shared" si="3"/>
        <v>0.12</v>
      </c>
      <c r="J14" s="84">
        <v>0</v>
      </c>
      <c r="K14" s="150">
        <v>1</v>
      </c>
      <c r="L14" s="26">
        <f t="shared" si="0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1"/>
        <v>0</v>
      </c>
    </row>
    <row r="15" spans="1:21" ht="38.25" x14ac:dyDescent="0.25">
      <c r="A15" s="19" t="s">
        <v>149</v>
      </c>
      <c r="B15" s="90" t="s">
        <v>128</v>
      </c>
      <c r="C15" s="25"/>
      <c r="D15" s="20" t="s">
        <v>129</v>
      </c>
      <c r="E15" s="139">
        <v>23.26</v>
      </c>
      <c r="F15" s="10">
        <v>15.2</v>
      </c>
      <c r="G15" s="133" t="s">
        <v>167</v>
      </c>
      <c r="H15" s="133"/>
      <c r="I15" s="133">
        <f t="shared" si="3"/>
        <v>15.2</v>
      </c>
      <c r="J15" s="84">
        <v>0</v>
      </c>
      <c r="K15" s="150">
        <v>1</v>
      </c>
      <c r="L15" s="26">
        <f t="shared" si="0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1"/>
        <v>0</v>
      </c>
    </row>
    <row r="16" spans="1:21" x14ac:dyDescent="0.25">
      <c r="A16" s="19"/>
      <c r="B16" s="90"/>
      <c r="C16" s="25"/>
      <c r="D16" s="20"/>
      <c r="E16" s="139"/>
      <c r="F16" s="10"/>
      <c r="G16" s="133"/>
      <c r="H16" s="133"/>
      <c r="I16" s="133"/>
      <c r="J16" s="84"/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91" t="s">
        <v>130</v>
      </c>
      <c r="C17" s="25"/>
      <c r="D17" s="20" t="s">
        <v>129</v>
      </c>
      <c r="E17" s="139">
        <v>1.48</v>
      </c>
      <c r="F17" s="10">
        <v>0.12</v>
      </c>
      <c r="G17" s="133" t="s">
        <v>167</v>
      </c>
      <c r="H17" s="133"/>
      <c r="I17" s="133">
        <f t="shared" si="3"/>
        <v>0.12</v>
      </c>
      <c r="J17" s="84">
        <v>0</v>
      </c>
      <c r="K17" s="150">
        <v>1</v>
      </c>
      <c r="L17" s="26">
        <f t="shared" si="0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1"/>
        <v>0</v>
      </c>
    </row>
    <row r="18" spans="1:20" x14ac:dyDescent="0.25">
      <c r="A18" s="19" t="s">
        <v>151</v>
      </c>
      <c r="B18" s="91" t="s">
        <v>131</v>
      </c>
      <c r="C18" s="25"/>
      <c r="D18" s="20" t="s">
        <v>129</v>
      </c>
      <c r="E18" s="139">
        <v>387.59</v>
      </c>
      <c r="F18" s="10">
        <v>294</v>
      </c>
      <c r="G18" s="10"/>
      <c r="H18" s="10"/>
      <c r="I18" s="133">
        <f t="shared" si="3"/>
        <v>294</v>
      </c>
      <c r="J18" s="84">
        <v>0</v>
      </c>
      <c r="K18" s="150">
        <v>1</v>
      </c>
      <c r="L18" s="26">
        <f t="shared" si="0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1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1.2420267354000001</v>
      </c>
    </row>
    <row r="22" spans="1:20" x14ac:dyDescent="0.25">
      <c r="T22" s="194"/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423</v>
      </c>
      <c r="M27" s="67" t="s">
        <v>171</v>
      </c>
      <c r="N27" s="67" t="s">
        <v>169</v>
      </c>
      <c r="O27" s="67" t="s">
        <v>170</v>
      </c>
      <c r="P27" s="195"/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/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55" t="s">
        <v>222</v>
      </c>
      <c r="B30" s="456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v>30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v>5.3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51.9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v>2.38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v>52.3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v>62.1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v>1.33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6.95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0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0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0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0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0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0">
        <v>17.399999999999999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v>0.12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430" priority="1" operator="greaterThan">
      <formula>0</formula>
    </cfRule>
  </conditionalFormatting>
  <conditionalFormatting sqref="J4 J8:J19">
    <cfRule type="cellIs" dxfId="429" priority="2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  <pageSetup paperSize="9" orientation="portrait" verticalDpi="0" r:id="rId7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8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340</v>
      </c>
      <c r="R2" s="462" t="s">
        <v>339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44"/>
      <c r="B5" s="144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37</v>
      </c>
      <c r="G8" s="135" t="s">
        <v>167</v>
      </c>
      <c r="H8" s="136">
        <v>3.7999999999999999E-2</v>
      </c>
      <c r="I8" s="147">
        <f>F8*H8</f>
        <v>1.4059999999999999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5.2</v>
      </c>
      <c r="G9" s="135">
        <v>1.43</v>
      </c>
      <c r="H9" s="135"/>
      <c r="I9" s="147">
        <f>F9*G9</f>
        <v>7.4359999999999999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2.17</v>
      </c>
      <c r="G10" s="147" t="s">
        <v>167</v>
      </c>
      <c r="H10" s="147"/>
      <c r="I10" s="147">
        <f>F10</f>
        <v>2.17</v>
      </c>
      <c r="J10" s="25">
        <f t="shared" si="0"/>
        <v>0.96</v>
      </c>
      <c r="K10" s="150">
        <v>1</v>
      </c>
      <c r="L10" s="26">
        <f t="shared" si="1"/>
        <v>9.5999999999999991E-7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0.83891998080000008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51.2</v>
      </c>
      <c r="G11" s="147" t="s">
        <v>167</v>
      </c>
      <c r="H11" s="147"/>
      <c r="I11" s="147">
        <f t="shared" ref="I11:I18" si="3">F11</f>
        <v>51.2</v>
      </c>
      <c r="J11" s="25">
        <f t="shared" si="0"/>
        <v>29.880000000000003</v>
      </c>
      <c r="K11" s="150">
        <v>1</v>
      </c>
      <c r="L11" s="26">
        <f t="shared" si="1"/>
        <v>2.9880000000000002E-5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1.0649232E-2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69.5</v>
      </c>
      <c r="G12" s="147" t="s">
        <v>167</v>
      </c>
      <c r="H12" s="147"/>
      <c r="I12" s="147">
        <f t="shared" si="3"/>
        <v>69.5</v>
      </c>
      <c r="J12" s="25">
        <f t="shared" si="0"/>
        <v>4.2600000000000051</v>
      </c>
      <c r="K12" s="150">
        <v>1</v>
      </c>
      <c r="L12" s="26">
        <f t="shared" si="1"/>
        <v>4.260000000000005E-6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6.0730560000000068E-4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1.35</v>
      </c>
      <c r="G13" s="147" t="s">
        <v>167</v>
      </c>
      <c r="H13" s="147"/>
      <c r="I13" s="147">
        <f t="shared" si="3"/>
        <v>1.35</v>
      </c>
      <c r="J13" s="25">
        <f t="shared" si="0"/>
        <v>0.6100000000000001</v>
      </c>
      <c r="K13" s="150">
        <v>1</v>
      </c>
      <c r="L13" s="26">
        <f t="shared" si="1"/>
        <v>6.1000000000000009E-7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0.21562128720000007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0.14000000000000001</v>
      </c>
      <c r="G14" s="147" t="s">
        <v>167</v>
      </c>
      <c r="H14" s="147"/>
      <c r="I14" s="147">
        <f t="shared" si="3"/>
        <v>0.14000000000000001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15.8</v>
      </c>
      <c r="G15" s="147" t="s">
        <v>167</v>
      </c>
      <c r="H15" s="147"/>
      <c r="I15" s="147">
        <f t="shared" si="3"/>
        <v>15.8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47"/>
      <c r="H16" s="147"/>
      <c r="I16" s="147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0.12</v>
      </c>
      <c r="G17" s="147" t="s">
        <v>167</v>
      </c>
      <c r="H17" s="147"/>
      <c r="I17" s="147">
        <f t="shared" si="3"/>
        <v>0.12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270</v>
      </c>
      <c r="G18" s="10"/>
      <c r="H18" s="10"/>
      <c r="I18" s="147">
        <f t="shared" si="3"/>
        <v>270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1.0657978056000001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45" t="s">
        <v>1</v>
      </c>
      <c r="E27" s="12" t="s">
        <v>2</v>
      </c>
      <c r="F27" s="145" t="s">
        <v>124</v>
      </c>
      <c r="G27" s="145" t="s">
        <v>157</v>
      </c>
      <c r="H27" s="145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45">
        <v>1</v>
      </c>
      <c r="B28" s="145">
        <v>2</v>
      </c>
      <c r="C28" s="145">
        <v>3</v>
      </c>
      <c r="D28" s="145">
        <v>4</v>
      </c>
      <c r="E28" s="145">
        <v>5</v>
      </c>
      <c r="F28" s="145">
        <v>6</v>
      </c>
      <c r="G28" s="145">
        <v>8</v>
      </c>
      <c r="H28" s="145">
        <v>9</v>
      </c>
      <c r="I28" s="145">
        <v>10</v>
      </c>
      <c r="J28" s="145">
        <v>11</v>
      </c>
      <c r="K28" s="145">
        <v>12</v>
      </c>
      <c r="L28" s="145">
        <v>13</v>
      </c>
      <c r="M28" s="145">
        <v>14</v>
      </c>
      <c r="N28" s="145">
        <v>15</v>
      </c>
      <c r="O28" s="145">
        <v>16</v>
      </c>
    </row>
    <row r="29" spans="1:20" x14ac:dyDescent="0.25">
      <c r="A29" s="460" t="str">
        <f>B7</f>
        <v>кк</v>
      </c>
      <c r="B29" s="460"/>
      <c r="C29" s="25"/>
      <c r="D29" s="146"/>
      <c r="E29" s="13"/>
      <c r="F29" s="146"/>
      <c r="G29" s="25" t="s">
        <v>186</v>
      </c>
      <c r="H29" s="25" t="s">
        <v>187</v>
      </c>
      <c r="I29" s="59" t="s">
        <v>188</v>
      </c>
      <c r="J29" s="1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37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5.2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51.6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2.17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51.2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69.5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1.35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6.91</v>
      </c>
      <c r="G40" s="25"/>
      <c r="H40" s="25">
        <v>0</v>
      </c>
      <c r="I40" s="26"/>
      <c r="J40" s="14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8</v>
      </c>
      <c r="G46" s="25">
        <f>IF((F46-E46)&lt;0,0,(F46-E46))</f>
        <v>0</v>
      </c>
      <c r="H46" s="25">
        <v>1</v>
      </c>
      <c r="I46" s="26">
        <f>G46/E46*H46</f>
        <v>0</v>
      </c>
      <c r="J46" s="1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0.14000000000000001</v>
      </c>
      <c r="G47" s="25">
        <f>IF((F47-E47)&lt;0,0,(F47-E47))</f>
        <v>0</v>
      </c>
      <c r="H47" s="25">
        <v>0.6</v>
      </c>
      <c r="I47" s="26">
        <f>G47/E47*H47</f>
        <v>0</v>
      </c>
      <c r="J47" s="1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</mergeCells>
  <conditionalFormatting sqref="J8:J18">
    <cfRule type="cellIs" dxfId="296" priority="1" operator="greaterThan">
      <formula>0</formula>
    </cfRule>
  </conditionalFormatting>
  <conditionalFormatting sqref="G45:G48 G27 G29:G41">
    <cfRule type="cellIs" dxfId="295" priority="2" operator="greaterThan">
      <formula>0</formula>
    </cfRule>
  </conditionalFormatting>
  <conditionalFormatting sqref="J4 J19">
    <cfRule type="cellIs" dxfId="294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337</v>
      </c>
      <c r="R2" s="462" t="s">
        <v>336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44"/>
      <c r="B5" s="144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32</v>
      </c>
      <c r="G8" s="135" t="s">
        <v>167</v>
      </c>
      <c r="H8" s="136">
        <v>3.7999999999999999E-2</v>
      </c>
      <c r="I8" s="147">
        <f>F8*H8</f>
        <v>1.216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</v>
      </c>
      <c r="G9" s="135">
        <v>1.43</v>
      </c>
      <c r="H9" s="135"/>
      <c r="I9" s="147">
        <f>F9*G9</f>
        <v>8.58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2.2799999999999998</v>
      </c>
      <c r="G10" s="147" t="s">
        <v>167</v>
      </c>
      <c r="H10" s="147"/>
      <c r="I10" s="147">
        <f>F10</f>
        <v>2.2799999999999998</v>
      </c>
      <c r="J10" s="25">
        <f t="shared" si="0"/>
        <v>1.0699999999999998</v>
      </c>
      <c r="K10" s="150">
        <v>1</v>
      </c>
      <c r="L10" s="26">
        <f t="shared" si="1"/>
        <v>1.0699999999999999E-6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0.93504622860000008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50.8</v>
      </c>
      <c r="G11" s="147" t="s">
        <v>167</v>
      </c>
      <c r="H11" s="147"/>
      <c r="I11" s="147">
        <f t="shared" ref="I11:I18" si="3">F11</f>
        <v>50.8</v>
      </c>
      <c r="J11" s="25">
        <f t="shared" si="0"/>
        <v>29.479999999999997</v>
      </c>
      <c r="K11" s="150">
        <v>1</v>
      </c>
      <c r="L11" s="26">
        <f t="shared" si="1"/>
        <v>2.9479999999999996E-5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1.0506672000000002E-2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63.7</v>
      </c>
      <c r="G12" s="147" t="s">
        <v>167</v>
      </c>
      <c r="H12" s="147"/>
      <c r="I12" s="147">
        <f t="shared" si="3"/>
        <v>63.7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1.21</v>
      </c>
      <c r="G13" s="147" t="s">
        <v>167</v>
      </c>
      <c r="H13" s="147"/>
      <c r="I13" s="147">
        <f t="shared" si="3"/>
        <v>1.21</v>
      </c>
      <c r="J13" s="25">
        <f t="shared" si="0"/>
        <v>0.47</v>
      </c>
      <c r="K13" s="150">
        <v>1</v>
      </c>
      <c r="L13" s="26">
        <f t="shared" si="1"/>
        <v>4.6999999999999995E-7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0.16613443440000003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0.12</v>
      </c>
      <c r="G14" s="147" t="s">
        <v>167</v>
      </c>
      <c r="H14" s="147"/>
      <c r="I14" s="147">
        <f t="shared" si="3"/>
        <v>0.12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15.7</v>
      </c>
      <c r="G15" s="147" t="s">
        <v>167</v>
      </c>
      <c r="H15" s="147"/>
      <c r="I15" s="147">
        <f t="shared" si="3"/>
        <v>15.7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47"/>
      <c r="H16" s="147"/>
      <c r="I16" s="147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0.13</v>
      </c>
      <c r="G17" s="147" t="s">
        <v>167</v>
      </c>
      <c r="H17" s="147"/>
      <c r="I17" s="147">
        <f t="shared" si="3"/>
        <v>0.13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279</v>
      </c>
      <c r="G18" s="10"/>
      <c r="H18" s="10"/>
      <c r="I18" s="147">
        <f t="shared" si="3"/>
        <v>279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1.1116873350000001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45" t="s">
        <v>1</v>
      </c>
      <c r="E27" s="12" t="s">
        <v>2</v>
      </c>
      <c r="F27" s="145" t="s">
        <v>124</v>
      </c>
      <c r="G27" s="145" t="s">
        <v>157</v>
      </c>
      <c r="H27" s="145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45">
        <v>1</v>
      </c>
      <c r="B28" s="145">
        <v>2</v>
      </c>
      <c r="C28" s="145">
        <v>3</v>
      </c>
      <c r="D28" s="145">
        <v>4</v>
      </c>
      <c r="E28" s="145">
        <v>5</v>
      </c>
      <c r="F28" s="145">
        <v>6</v>
      </c>
      <c r="G28" s="145">
        <v>8</v>
      </c>
      <c r="H28" s="145">
        <v>9</v>
      </c>
      <c r="I28" s="145">
        <v>10</v>
      </c>
      <c r="J28" s="145">
        <v>11</v>
      </c>
      <c r="K28" s="145">
        <v>12</v>
      </c>
      <c r="L28" s="145">
        <v>13</v>
      </c>
      <c r="M28" s="145">
        <v>14</v>
      </c>
      <c r="N28" s="145">
        <v>15</v>
      </c>
      <c r="O28" s="145">
        <v>16</v>
      </c>
    </row>
    <row r="29" spans="1:20" x14ac:dyDescent="0.25">
      <c r="A29" s="460" t="str">
        <f>B7</f>
        <v>кк</v>
      </c>
      <c r="B29" s="460"/>
      <c r="C29" s="25"/>
      <c r="D29" s="146"/>
      <c r="E29" s="13"/>
      <c r="F29" s="146"/>
      <c r="G29" s="25" t="s">
        <v>186</v>
      </c>
      <c r="H29" s="25" t="s">
        <v>187</v>
      </c>
      <c r="I29" s="59" t="s">
        <v>188</v>
      </c>
      <c r="J29" s="1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32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51.7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2.2799999999999998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50.8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63.7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1.21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6.83</v>
      </c>
      <c r="G40" s="25"/>
      <c r="H40" s="25">
        <v>0</v>
      </c>
      <c r="I40" s="26"/>
      <c r="J40" s="14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7</v>
      </c>
      <c r="G46" s="25">
        <f>IF((F46-E46)&lt;0,0,(F46-E46))</f>
        <v>0</v>
      </c>
      <c r="H46" s="25">
        <v>1</v>
      </c>
      <c r="I46" s="26">
        <f>G46/E46*H46</f>
        <v>0</v>
      </c>
      <c r="J46" s="1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0.12</v>
      </c>
      <c r="G47" s="25">
        <f>IF((F47-E47)&lt;0,0,(F47-E47))</f>
        <v>0</v>
      </c>
      <c r="H47" s="25">
        <v>0.6</v>
      </c>
      <c r="I47" s="26">
        <f>G47/E47*H47</f>
        <v>0</v>
      </c>
      <c r="J47" s="1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</mergeCells>
  <conditionalFormatting sqref="J8:J18">
    <cfRule type="cellIs" dxfId="293" priority="1" operator="greaterThan">
      <formula>0</formula>
    </cfRule>
  </conditionalFormatting>
  <conditionalFormatting sqref="G45:G48 G27 G29:G41">
    <cfRule type="cellIs" dxfId="292" priority="2" operator="greaterThan">
      <formula>0</formula>
    </cfRule>
  </conditionalFormatting>
  <conditionalFormatting sqref="J4 J19">
    <cfRule type="cellIs" dxfId="291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8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344</v>
      </c>
      <c r="R2" s="462" t="s">
        <v>343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44"/>
      <c r="B5" s="144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78.599999999999994</v>
      </c>
      <c r="G8" s="135" t="s">
        <v>167</v>
      </c>
      <c r="H8" s="136">
        <v>3.7999999999999999E-2</v>
      </c>
      <c r="I8" s="147">
        <f>F8*H8</f>
        <v>2.9867999999999997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105</v>
      </c>
      <c r="G9" s="135">
        <v>1.43</v>
      </c>
      <c r="H9" s="135"/>
      <c r="I9" s="147">
        <f>F9*G9</f>
        <v>150.15</v>
      </c>
      <c r="J9" s="25">
        <f t="shared" ref="J9:J18" si="0">IF((I9-E9)&lt;0,0,(I9-E9))</f>
        <v>110.30000000000001</v>
      </c>
      <c r="K9" s="150">
        <v>1</v>
      </c>
      <c r="L9" s="26">
        <f t="shared" ref="L9:L18" si="1">J9*K9/1000000</f>
        <v>1.1030000000000001E-4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1.5920922600000003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1.4</v>
      </c>
      <c r="G10" s="147" t="s">
        <v>167</v>
      </c>
      <c r="H10" s="147"/>
      <c r="I10" s="147">
        <f>F10</f>
        <v>1.4</v>
      </c>
      <c r="J10" s="25">
        <f t="shared" si="0"/>
        <v>0.18999999999999995</v>
      </c>
      <c r="K10" s="150">
        <v>1</v>
      </c>
      <c r="L10" s="26">
        <f t="shared" si="1"/>
        <v>1.8999999999999995E-7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0.16603624619999999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13.3</v>
      </c>
      <c r="G11" s="147" t="s">
        <v>167</v>
      </c>
      <c r="H11" s="147"/>
      <c r="I11" s="147">
        <f t="shared" ref="I11:I18" si="3">F11</f>
        <v>13.3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60.9</v>
      </c>
      <c r="G12" s="147" t="s">
        <v>167</v>
      </c>
      <c r="H12" s="147"/>
      <c r="I12" s="147">
        <f t="shared" si="3"/>
        <v>60.9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1.6</v>
      </c>
      <c r="G13" s="147" t="s">
        <v>167</v>
      </c>
      <c r="H13" s="147"/>
      <c r="I13" s="147">
        <f t="shared" si="3"/>
        <v>1.6</v>
      </c>
      <c r="J13" s="25">
        <f t="shared" si="0"/>
        <v>0.8600000000000001</v>
      </c>
      <c r="K13" s="150">
        <v>1</v>
      </c>
      <c r="L13" s="26">
        <f t="shared" si="1"/>
        <v>8.6000000000000013E-7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0.30399066720000012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1.8</v>
      </c>
      <c r="G14" s="147" t="s">
        <v>167</v>
      </c>
      <c r="H14" s="147"/>
      <c r="I14" s="147">
        <f t="shared" si="3"/>
        <v>1.8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19.399999999999999</v>
      </c>
      <c r="G15" s="147" t="s">
        <v>167</v>
      </c>
      <c r="H15" s="147"/>
      <c r="I15" s="147">
        <f t="shared" si="3"/>
        <v>19.399999999999999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47"/>
      <c r="H16" s="147"/>
      <c r="I16" s="147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11.4</v>
      </c>
      <c r="G17" s="147" t="s">
        <v>167</v>
      </c>
      <c r="H17" s="147"/>
      <c r="I17" s="147">
        <f t="shared" si="3"/>
        <v>11.4</v>
      </c>
      <c r="J17" s="25">
        <f t="shared" si="0"/>
        <v>9.92</v>
      </c>
      <c r="K17" s="150">
        <v>1</v>
      </c>
      <c r="L17" s="26">
        <f t="shared" si="1"/>
        <v>9.9199999999999999E-6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2.1680201664000007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298</v>
      </c>
      <c r="G18" s="10"/>
      <c r="H18" s="10"/>
      <c r="I18" s="147">
        <f t="shared" si="3"/>
        <v>298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4.2301393398000009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45" t="s">
        <v>1</v>
      </c>
      <c r="E27" s="12" t="s">
        <v>2</v>
      </c>
      <c r="F27" s="145" t="s">
        <v>124</v>
      </c>
      <c r="G27" s="145" t="s">
        <v>157</v>
      </c>
      <c r="H27" s="145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45">
        <v>1</v>
      </c>
      <c r="B28" s="145">
        <v>2</v>
      </c>
      <c r="C28" s="145">
        <v>3</v>
      </c>
      <c r="D28" s="145">
        <v>4</v>
      </c>
      <c r="E28" s="145">
        <v>5</v>
      </c>
      <c r="F28" s="145">
        <v>6</v>
      </c>
      <c r="G28" s="145">
        <v>8</v>
      </c>
      <c r="H28" s="145">
        <v>9</v>
      </c>
      <c r="I28" s="145">
        <v>10</v>
      </c>
      <c r="J28" s="145">
        <v>11</v>
      </c>
      <c r="K28" s="145">
        <v>12</v>
      </c>
      <c r="L28" s="145">
        <v>13</v>
      </c>
      <c r="M28" s="145">
        <v>14</v>
      </c>
      <c r="N28" s="145">
        <v>15</v>
      </c>
      <c r="O28" s="145">
        <v>16</v>
      </c>
    </row>
    <row r="29" spans="1:20" x14ac:dyDescent="0.25">
      <c r="A29" s="460" t="str">
        <f>B7</f>
        <v>кк</v>
      </c>
      <c r="B29" s="460"/>
      <c r="C29" s="25"/>
      <c r="D29" s="146"/>
      <c r="E29" s="13"/>
      <c r="F29" s="146"/>
      <c r="G29" s="25" t="s">
        <v>186</v>
      </c>
      <c r="H29" s="25" t="s">
        <v>187</v>
      </c>
      <c r="I29" s="59" t="s">
        <v>188</v>
      </c>
      <c r="J29" s="1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78.599999999999994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105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171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1.4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13.3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60.9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1.6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7.3</v>
      </c>
      <c r="G40" s="25"/>
      <c r="H40" s="25">
        <v>0</v>
      </c>
      <c r="I40" s="26"/>
      <c r="J40" s="14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7.4</v>
      </c>
      <c r="G46" s="25">
        <f>IF((F46-E46)&lt;0,0,(F46-E46))</f>
        <v>0</v>
      </c>
      <c r="H46" s="25">
        <v>1</v>
      </c>
      <c r="I46" s="26">
        <f>G46/E46*H46</f>
        <v>0</v>
      </c>
      <c r="J46" s="1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1.8</v>
      </c>
      <c r="G47" s="25">
        <f>IF((F47-E47)&lt;0,0,(F47-E47))</f>
        <v>0</v>
      </c>
      <c r="H47" s="25">
        <v>0.6</v>
      </c>
      <c r="I47" s="26">
        <f>G47/E47*H47</f>
        <v>0</v>
      </c>
      <c r="J47" s="1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</mergeCells>
  <conditionalFormatting sqref="J8:J18">
    <cfRule type="cellIs" dxfId="290" priority="1" operator="greaterThan">
      <formula>0</formula>
    </cfRule>
  </conditionalFormatting>
  <conditionalFormatting sqref="G45:G48 G27 G29:G41">
    <cfRule type="cellIs" dxfId="289" priority="2" operator="greaterThan">
      <formula>0</formula>
    </cfRule>
  </conditionalFormatting>
  <conditionalFormatting sqref="J4 J19">
    <cfRule type="cellIs" dxfId="288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5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347</v>
      </c>
      <c r="R2" s="462" t="s">
        <v>346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44"/>
      <c r="B5" s="144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30</v>
      </c>
      <c r="G8" s="135" t="s">
        <v>167</v>
      </c>
      <c r="H8" s="136">
        <v>3.7999999999999999E-2</v>
      </c>
      <c r="I8" s="147">
        <f>F8*H8</f>
        <v>1.1399999999999999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5.8</v>
      </c>
      <c r="G9" s="135">
        <v>1.43</v>
      </c>
      <c r="H9" s="135"/>
      <c r="I9" s="147">
        <f>F9*G9</f>
        <v>8.2939999999999987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2.2599999999999998</v>
      </c>
      <c r="G10" s="147" t="s">
        <v>167</v>
      </c>
      <c r="H10" s="147"/>
      <c r="I10" s="147">
        <f>F10</f>
        <v>2.2599999999999998</v>
      </c>
      <c r="J10" s="25">
        <f t="shared" si="0"/>
        <v>1.0499999999999998</v>
      </c>
      <c r="K10" s="150">
        <v>1</v>
      </c>
      <c r="L10" s="26">
        <f t="shared" si="1"/>
        <v>1.0499999999999999E-6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0.91756872900000008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61.8</v>
      </c>
      <c r="G11" s="147" t="s">
        <v>167</v>
      </c>
      <c r="H11" s="147"/>
      <c r="I11" s="147">
        <f t="shared" ref="I11:I18" si="3">F11</f>
        <v>61.8</v>
      </c>
      <c r="J11" s="25">
        <f t="shared" si="0"/>
        <v>40.479999999999997</v>
      </c>
      <c r="K11" s="150">
        <v>1</v>
      </c>
      <c r="L11" s="26">
        <f t="shared" si="1"/>
        <v>4.0479999999999999E-5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1.4427072000000001E-2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72.400000000000006</v>
      </c>
      <c r="G12" s="147" t="s">
        <v>167</v>
      </c>
      <c r="H12" s="147"/>
      <c r="I12" s="147">
        <f t="shared" si="3"/>
        <v>72.400000000000006</v>
      </c>
      <c r="J12" s="25">
        <f t="shared" si="0"/>
        <v>7.1600000000000108</v>
      </c>
      <c r="K12" s="150">
        <v>1</v>
      </c>
      <c r="L12" s="26">
        <f t="shared" si="1"/>
        <v>7.1600000000000111E-6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1.0207296000000017E-3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2.2400000000000002</v>
      </c>
      <c r="G13" s="147" t="s">
        <v>167</v>
      </c>
      <c r="H13" s="147"/>
      <c r="I13" s="147">
        <f t="shared" si="3"/>
        <v>2.2400000000000002</v>
      </c>
      <c r="J13" s="25">
        <f t="shared" si="0"/>
        <v>1.5000000000000002</v>
      </c>
      <c r="K13" s="150">
        <v>1</v>
      </c>
      <c r="L13" s="26">
        <f t="shared" si="1"/>
        <v>1.5000000000000002E-6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0.53021628000000021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0.24</v>
      </c>
      <c r="G14" s="147" t="s">
        <v>167</v>
      </c>
      <c r="H14" s="147"/>
      <c r="I14" s="147">
        <f t="shared" si="3"/>
        <v>0.24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16.5</v>
      </c>
      <c r="G15" s="147" t="s">
        <v>167</v>
      </c>
      <c r="H15" s="147"/>
      <c r="I15" s="147">
        <f t="shared" si="3"/>
        <v>16.5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47"/>
      <c r="H16" s="147"/>
      <c r="I16" s="147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0.14000000000000001</v>
      </c>
      <c r="G17" s="147" t="s">
        <v>167</v>
      </c>
      <c r="H17" s="147"/>
      <c r="I17" s="147">
        <f t="shared" si="3"/>
        <v>0.14000000000000001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278</v>
      </c>
      <c r="G18" s="10"/>
      <c r="H18" s="10"/>
      <c r="I18" s="147">
        <f t="shared" si="3"/>
        <v>278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1.4632328106000003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45" t="s">
        <v>1</v>
      </c>
      <c r="E27" s="12" t="s">
        <v>2</v>
      </c>
      <c r="F27" s="145" t="s">
        <v>124</v>
      </c>
      <c r="G27" s="145" t="s">
        <v>157</v>
      </c>
      <c r="H27" s="145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45">
        <v>1</v>
      </c>
      <c r="B28" s="145">
        <v>2</v>
      </c>
      <c r="C28" s="145">
        <v>3</v>
      </c>
      <c r="D28" s="145">
        <v>4</v>
      </c>
      <c r="E28" s="145">
        <v>5</v>
      </c>
      <c r="F28" s="145">
        <v>6</v>
      </c>
      <c r="G28" s="145">
        <v>8</v>
      </c>
      <c r="H28" s="145">
        <v>9</v>
      </c>
      <c r="I28" s="145">
        <v>10</v>
      </c>
      <c r="J28" s="145">
        <v>11</v>
      </c>
      <c r="K28" s="145">
        <v>12</v>
      </c>
      <c r="L28" s="145">
        <v>13</v>
      </c>
      <c r="M28" s="145">
        <v>14</v>
      </c>
      <c r="N28" s="145">
        <v>15</v>
      </c>
      <c r="O28" s="145">
        <v>16</v>
      </c>
    </row>
    <row r="29" spans="1:20" x14ac:dyDescent="0.25">
      <c r="A29" s="460" t="str">
        <f>B7</f>
        <v>кк</v>
      </c>
      <c r="B29" s="460"/>
      <c r="C29" s="25"/>
      <c r="D29" s="146"/>
      <c r="E29" s="13"/>
      <c r="F29" s="146"/>
      <c r="G29" s="25" t="s">
        <v>186</v>
      </c>
      <c r="H29" s="25" t="s">
        <v>187</v>
      </c>
      <c r="I29" s="59" t="s">
        <v>188</v>
      </c>
      <c r="J29" s="1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5.8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3.4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2.2599999999999998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61.8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72.400000000000006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2.2400000000000002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6.88</v>
      </c>
      <c r="G40" s="25"/>
      <c r="H40" s="25">
        <v>0</v>
      </c>
      <c r="I40" s="26"/>
      <c r="J40" s="14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0.24</v>
      </c>
      <c r="G47" s="25">
        <f>IF((F47-E47)&lt;0,0,(F47-E47))</f>
        <v>0</v>
      </c>
      <c r="H47" s="25">
        <v>0.6</v>
      </c>
      <c r="I47" s="26">
        <f>G47/E47*H47</f>
        <v>0</v>
      </c>
      <c r="J47" s="1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</mergeCells>
  <conditionalFormatting sqref="J8:J18">
    <cfRule type="cellIs" dxfId="287" priority="1" operator="greaterThan">
      <formula>0</formula>
    </cfRule>
  </conditionalFormatting>
  <conditionalFormatting sqref="G45:G48 G27 G29:G41">
    <cfRule type="cellIs" dxfId="286" priority="2" operator="greaterThan">
      <formula>0</formula>
    </cfRule>
  </conditionalFormatting>
  <conditionalFormatting sqref="J4 J19">
    <cfRule type="cellIs" dxfId="285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31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351</v>
      </c>
      <c r="R2" s="462" t="s">
        <v>349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44"/>
      <c r="B5" s="144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352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36</v>
      </c>
      <c r="G8" s="135" t="s">
        <v>167</v>
      </c>
      <c r="H8" s="136">
        <v>3.7999999999999999E-2</v>
      </c>
      <c r="I8" s="147">
        <f>F8*H8</f>
        <v>1.3679999999999999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5.5</v>
      </c>
      <c r="G9" s="135">
        <v>1.43</v>
      </c>
      <c r="H9" s="135"/>
      <c r="I9" s="147">
        <f>F9*G9</f>
        <v>7.8649999999999993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2.1</v>
      </c>
      <c r="G10" s="147" t="s">
        <v>167</v>
      </c>
      <c r="H10" s="147"/>
      <c r="I10" s="147">
        <f>F10</f>
        <v>2.1</v>
      </c>
      <c r="J10" s="25">
        <f t="shared" si="0"/>
        <v>0.89000000000000012</v>
      </c>
      <c r="K10" s="150">
        <v>1</v>
      </c>
      <c r="L10" s="26">
        <f t="shared" si="1"/>
        <v>8.9000000000000016E-7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0.77774873220000029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59.4</v>
      </c>
      <c r="G11" s="147" t="s">
        <v>167</v>
      </c>
      <c r="H11" s="147"/>
      <c r="I11" s="147">
        <f t="shared" ref="I11:I18" si="3">F11</f>
        <v>59.4</v>
      </c>
      <c r="J11" s="25">
        <f t="shared" si="0"/>
        <v>38.08</v>
      </c>
      <c r="K11" s="150">
        <v>1</v>
      </c>
      <c r="L11" s="26">
        <f t="shared" si="1"/>
        <v>3.8080000000000001E-5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1.3571712000000001E-2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67.099999999999994</v>
      </c>
      <c r="G12" s="147" t="s">
        <v>167</v>
      </c>
      <c r="H12" s="147"/>
      <c r="I12" s="147">
        <f t="shared" si="3"/>
        <v>67.099999999999994</v>
      </c>
      <c r="J12" s="25">
        <f t="shared" si="0"/>
        <v>1.8599999999999994</v>
      </c>
      <c r="K12" s="150">
        <v>1</v>
      </c>
      <c r="L12" s="26">
        <f t="shared" si="1"/>
        <v>1.8599999999999993E-6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2.6516159999999997E-4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1.93</v>
      </c>
      <c r="G13" s="147" t="s">
        <v>167</v>
      </c>
      <c r="H13" s="147"/>
      <c r="I13" s="147">
        <f t="shared" si="3"/>
        <v>1.93</v>
      </c>
      <c r="J13" s="25">
        <f t="shared" si="0"/>
        <v>1.19</v>
      </c>
      <c r="K13" s="150">
        <v>1</v>
      </c>
      <c r="L13" s="26">
        <f t="shared" si="1"/>
        <v>1.19E-6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0.42063824880000006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0.2</v>
      </c>
      <c r="G14" s="147" t="s">
        <v>167</v>
      </c>
      <c r="H14" s="147"/>
      <c r="I14" s="147">
        <f t="shared" si="3"/>
        <v>0.2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17.2</v>
      </c>
      <c r="G15" s="147" t="s">
        <v>167</v>
      </c>
      <c r="H15" s="147"/>
      <c r="I15" s="147">
        <f t="shared" si="3"/>
        <v>17.2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47"/>
      <c r="H16" s="147"/>
      <c r="I16" s="147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0.13</v>
      </c>
      <c r="G17" s="147" t="s">
        <v>167</v>
      </c>
      <c r="H17" s="147"/>
      <c r="I17" s="147">
        <f t="shared" si="3"/>
        <v>0.13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273</v>
      </c>
      <c r="G18" s="10"/>
      <c r="H18" s="10"/>
      <c r="I18" s="147">
        <f t="shared" si="3"/>
        <v>273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1.2122238546000004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45" t="s">
        <v>1</v>
      </c>
      <c r="E27" s="12" t="s">
        <v>2</v>
      </c>
      <c r="F27" s="145" t="s">
        <v>124</v>
      </c>
      <c r="G27" s="145" t="s">
        <v>157</v>
      </c>
      <c r="H27" s="145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45">
        <v>1</v>
      </c>
      <c r="B28" s="145">
        <v>2</v>
      </c>
      <c r="C28" s="145">
        <v>3</v>
      </c>
      <c r="D28" s="145">
        <v>4</v>
      </c>
      <c r="E28" s="145">
        <v>5</v>
      </c>
      <c r="F28" s="145">
        <v>6</v>
      </c>
      <c r="G28" s="145">
        <v>8</v>
      </c>
      <c r="H28" s="145">
        <v>9</v>
      </c>
      <c r="I28" s="145">
        <v>10</v>
      </c>
      <c r="J28" s="145">
        <v>11</v>
      </c>
      <c r="K28" s="145">
        <v>12</v>
      </c>
      <c r="L28" s="145">
        <v>13</v>
      </c>
      <c r="M28" s="145">
        <v>14</v>
      </c>
      <c r="N28" s="145">
        <v>15</v>
      </c>
      <c r="O28" s="145">
        <v>16</v>
      </c>
    </row>
    <row r="29" spans="1:20" x14ac:dyDescent="0.25">
      <c r="A29" s="460" t="str">
        <f>B7</f>
        <v>кк-96</v>
      </c>
      <c r="B29" s="460"/>
      <c r="C29" s="25"/>
      <c r="D29" s="146"/>
      <c r="E29" s="13"/>
      <c r="F29" s="146"/>
      <c r="G29" s="25" t="s">
        <v>186</v>
      </c>
      <c r="H29" s="25" t="s">
        <v>187</v>
      </c>
      <c r="I29" s="59" t="s">
        <v>188</v>
      </c>
      <c r="J29" s="1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36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5.5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52.3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59.4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67.099999999999994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1.93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6.87</v>
      </c>
      <c r="G40" s="25"/>
      <c r="H40" s="25">
        <v>0</v>
      </c>
      <c r="I40" s="26"/>
      <c r="J40" s="14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0.2</v>
      </c>
      <c r="G47" s="25">
        <f>IF((F47-E47)&lt;0,0,(F47-E47))</f>
        <v>0</v>
      </c>
      <c r="H47" s="25">
        <v>0.6</v>
      </c>
      <c r="I47" s="26">
        <f>G47/E47*H47</f>
        <v>0</v>
      </c>
      <c r="J47" s="1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</mergeCells>
  <conditionalFormatting sqref="J8:J18">
    <cfRule type="cellIs" dxfId="284" priority="1" operator="greaterThan">
      <formula>0</formula>
    </cfRule>
  </conditionalFormatting>
  <conditionalFormatting sqref="G45:G48 G27 G29:G41">
    <cfRule type="cellIs" dxfId="283" priority="2" operator="greaterThan">
      <formula>0</formula>
    </cfRule>
  </conditionalFormatting>
  <conditionalFormatting sqref="J4 J19">
    <cfRule type="cellIs" dxfId="282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8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351</v>
      </c>
      <c r="R2" s="462" t="s">
        <v>349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44"/>
      <c r="B5" s="144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353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35</v>
      </c>
      <c r="G8" s="135" t="s">
        <v>167</v>
      </c>
      <c r="H8" s="136">
        <v>3.7999999999999999E-2</v>
      </c>
      <c r="I8" s="147">
        <f>F8*H8</f>
        <v>1.33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5.8</v>
      </c>
      <c r="G9" s="135">
        <v>1.43</v>
      </c>
      <c r="H9" s="135"/>
      <c r="I9" s="147">
        <f>F9*G9</f>
        <v>8.2939999999999987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2.2000000000000002</v>
      </c>
      <c r="G10" s="147" t="s">
        <v>167</v>
      </c>
      <c r="H10" s="147"/>
      <c r="I10" s="147">
        <f>F10</f>
        <v>2.2000000000000002</v>
      </c>
      <c r="J10" s="25">
        <f t="shared" si="0"/>
        <v>0.99000000000000021</v>
      </c>
      <c r="K10" s="150">
        <v>1</v>
      </c>
      <c r="L10" s="26">
        <f t="shared" si="1"/>
        <v>9.9000000000000026E-7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0.86513623020000041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61.2</v>
      </c>
      <c r="G11" s="147" t="s">
        <v>167</v>
      </c>
      <c r="H11" s="147"/>
      <c r="I11" s="147">
        <f t="shared" ref="I11:I18" si="3">F11</f>
        <v>61.2</v>
      </c>
      <c r="J11" s="25">
        <f t="shared" si="0"/>
        <v>39.880000000000003</v>
      </c>
      <c r="K11" s="150">
        <v>1</v>
      </c>
      <c r="L11" s="26">
        <f t="shared" si="1"/>
        <v>3.9880000000000004E-5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1.4213232000000003E-2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64.599999999999994</v>
      </c>
      <c r="G12" s="147" t="s">
        <v>167</v>
      </c>
      <c r="H12" s="147"/>
      <c r="I12" s="147">
        <f t="shared" si="3"/>
        <v>64.599999999999994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1.98</v>
      </c>
      <c r="G13" s="147" t="s">
        <v>167</v>
      </c>
      <c r="H13" s="147"/>
      <c r="I13" s="147">
        <f t="shared" si="3"/>
        <v>1.98</v>
      </c>
      <c r="J13" s="25">
        <f t="shared" si="0"/>
        <v>1.24</v>
      </c>
      <c r="K13" s="150">
        <v>1</v>
      </c>
      <c r="L13" s="26">
        <f t="shared" si="1"/>
        <v>1.24E-6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0.43831212480000004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0.22</v>
      </c>
      <c r="G14" s="147" t="s">
        <v>167</v>
      </c>
      <c r="H14" s="147"/>
      <c r="I14" s="147">
        <f t="shared" si="3"/>
        <v>0.22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16.5</v>
      </c>
      <c r="G15" s="147" t="s">
        <v>167</v>
      </c>
      <c r="H15" s="147"/>
      <c r="I15" s="147">
        <f t="shared" si="3"/>
        <v>16.5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47"/>
      <c r="H16" s="147"/>
      <c r="I16" s="147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0.16</v>
      </c>
      <c r="G17" s="147" t="s">
        <v>167</v>
      </c>
      <c r="H17" s="147"/>
      <c r="I17" s="147">
        <f t="shared" si="3"/>
        <v>0.16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281</v>
      </c>
      <c r="G18" s="10"/>
      <c r="H18" s="10"/>
      <c r="I18" s="147">
        <f t="shared" si="3"/>
        <v>281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1.3176615870000004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45" t="s">
        <v>1</v>
      </c>
      <c r="E27" s="12" t="s">
        <v>2</v>
      </c>
      <c r="F27" s="145" t="s">
        <v>124</v>
      </c>
      <c r="G27" s="145" t="s">
        <v>157</v>
      </c>
      <c r="H27" s="145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45">
        <v>1</v>
      </c>
      <c r="B28" s="145">
        <v>2</v>
      </c>
      <c r="C28" s="145">
        <v>3</v>
      </c>
      <c r="D28" s="145">
        <v>4</v>
      </c>
      <c r="E28" s="145">
        <v>5</v>
      </c>
      <c r="F28" s="145">
        <v>6</v>
      </c>
      <c r="G28" s="145">
        <v>8</v>
      </c>
      <c r="H28" s="145">
        <v>9</v>
      </c>
      <c r="I28" s="145">
        <v>10</v>
      </c>
      <c r="J28" s="145">
        <v>11</v>
      </c>
      <c r="K28" s="145">
        <v>12</v>
      </c>
      <c r="L28" s="145">
        <v>13</v>
      </c>
      <c r="M28" s="145">
        <v>14</v>
      </c>
      <c r="N28" s="145">
        <v>15</v>
      </c>
      <c r="O28" s="145">
        <v>16</v>
      </c>
    </row>
    <row r="29" spans="1:20" x14ac:dyDescent="0.25">
      <c r="A29" s="460" t="str">
        <f>B7</f>
        <v>кк-98</v>
      </c>
      <c r="B29" s="460"/>
      <c r="C29" s="25"/>
      <c r="D29" s="146"/>
      <c r="E29" s="13"/>
      <c r="F29" s="146"/>
      <c r="G29" s="25" t="s">
        <v>186</v>
      </c>
      <c r="H29" s="25" t="s">
        <v>187</v>
      </c>
      <c r="I29" s="59" t="s">
        <v>188</v>
      </c>
      <c r="J29" s="1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35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5.8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52.7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2.2000000000000002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61.2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64.599999999999994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1.98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6.81</v>
      </c>
      <c r="G40" s="25"/>
      <c r="H40" s="25">
        <v>0</v>
      </c>
      <c r="I40" s="26"/>
      <c r="J40" s="14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0.22</v>
      </c>
      <c r="G47" s="25">
        <f>IF((F47-E47)&lt;0,0,(F47-E47))</f>
        <v>0</v>
      </c>
      <c r="H47" s="25">
        <v>0.6</v>
      </c>
      <c r="I47" s="26">
        <f>G47/E47*H47</f>
        <v>0</v>
      </c>
      <c r="J47" s="1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</mergeCells>
  <conditionalFormatting sqref="J8:J18">
    <cfRule type="cellIs" dxfId="281" priority="1" operator="greaterThan">
      <formula>0</formula>
    </cfRule>
  </conditionalFormatting>
  <conditionalFormatting sqref="G45:G48 G27 G29:G41">
    <cfRule type="cellIs" dxfId="280" priority="2" operator="greaterThan">
      <formula>0</formula>
    </cfRule>
  </conditionalFormatting>
  <conditionalFormatting sqref="J4 J19">
    <cfRule type="cellIs" dxfId="279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8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351</v>
      </c>
      <c r="R2" s="462" t="s">
        <v>349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44"/>
      <c r="B5" s="144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354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30</v>
      </c>
      <c r="G8" s="135" t="s">
        <v>167</v>
      </c>
      <c r="H8" s="136">
        <v>3.7999999999999999E-2</v>
      </c>
      <c r="I8" s="147">
        <f>F8*H8</f>
        <v>1.1399999999999999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5.4</v>
      </c>
      <c r="G9" s="135">
        <v>1.43</v>
      </c>
      <c r="H9" s="135"/>
      <c r="I9" s="147">
        <f>F9*G9</f>
        <v>7.7220000000000004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2.13</v>
      </c>
      <c r="G10" s="147" t="s">
        <v>167</v>
      </c>
      <c r="H10" s="147"/>
      <c r="I10" s="147">
        <f>F10</f>
        <v>2.13</v>
      </c>
      <c r="J10" s="25">
        <f t="shared" si="0"/>
        <v>0.91999999999999993</v>
      </c>
      <c r="K10" s="150">
        <v>1</v>
      </c>
      <c r="L10" s="26">
        <f t="shared" si="1"/>
        <v>9.1999999999999998E-7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0.80396498160000018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62.4</v>
      </c>
      <c r="G11" s="147" t="s">
        <v>167</v>
      </c>
      <c r="H11" s="147"/>
      <c r="I11" s="147">
        <f t="shared" ref="I11:I18" si="3">F11</f>
        <v>62.4</v>
      </c>
      <c r="J11" s="25">
        <f t="shared" si="0"/>
        <v>41.08</v>
      </c>
      <c r="K11" s="150">
        <v>1</v>
      </c>
      <c r="L11" s="26">
        <f t="shared" si="1"/>
        <v>4.108E-5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1.4640912000000002E-2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63.5</v>
      </c>
      <c r="G12" s="147" t="s">
        <v>167</v>
      </c>
      <c r="H12" s="147"/>
      <c r="I12" s="147">
        <f t="shared" si="3"/>
        <v>63.5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1.87</v>
      </c>
      <c r="G13" s="147" t="s">
        <v>167</v>
      </c>
      <c r="H13" s="147"/>
      <c r="I13" s="147">
        <f t="shared" si="3"/>
        <v>1.87</v>
      </c>
      <c r="J13" s="25">
        <f t="shared" si="0"/>
        <v>1.1300000000000001</v>
      </c>
      <c r="K13" s="150">
        <v>1</v>
      </c>
      <c r="L13" s="26">
        <f t="shared" si="1"/>
        <v>1.1300000000000002E-6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0.39942959760000013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0.24</v>
      </c>
      <c r="G14" s="147" t="s">
        <v>167</v>
      </c>
      <c r="H14" s="147"/>
      <c r="I14" s="147">
        <f t="shared" si="3"/>
        <v>0.24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16.899999999999999</v>
      </c>
      <c r="G15" s="147" t="s">
        <v>167</v>
      </c>
      <c r="H15" s="147"/>
      <c r="I15" s="147">
        <f t="shared" si="3"/>
        <v>16.899999999999999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47"/>
      <c r="H16" s="147"/>
      <c r="I16" s="147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0.13</v>
      </c>
      <c r="G17" s="147" t="s">
        <v>167</v>
      </c>
      <c r="H17" s="147"/>
      <c r="I17" s="147">
        <f t="shared" si="3"/>
        <v>0.13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279</v>
      </c>
      <c r="G18" s="10"/>
      <c r="H18" s="10"/>
      <c r="I18" s="147">
        <f t="shared" si="3"/>
        <v>279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1.2180354912000002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45" t="s">
        <v>1</v>
      </c>
      <c r="E27" s="12" t="s">
        <v>2</v>
      </c>
      <c r="F27" s="145" t="s">
        <v>124</v>
      </c>
      <c r="G27" s="145" t="s">
        <v>157</v>
      </c>
      <c r="H27" s="145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45">
        <v>1</v>
      </c>
      <c r="B28" s="145">
        <v>2</v>
      </c>
      <c r="C28" s="145">
        <v>3</v>
      </c>
      <c r="D28" s="145">
        <v>4</v>
      </c>
      <c r="E28" s="145">
        <v>5</v>
      </c>
      <c r="F28" s="145">
        <v>6</v>
      </c>
      <c r="G28" s="145">
        <v>8</v>
      </c>
      <c r="H28" s="145">
        <v>9</v>
      </c>
      <c r="I28" s="145">
        <v>10</v>
      </c>
      <c r="J28" s="145">
        <v>11</v>
      </c>
      <c r="K28" s="145">
        <v>12</v>
      </c>
      <c r="L28" s="145">
        <v>13</v>
      </c>
      <c r="M28" s="145">
        <v>14</v>
      </c>
      <c r="N28" s="145">
        <v>15</v>
      </c>
      <c r="O28" s="145">
        <v>16</v>
      </c>
    </row>
    <row r="29" spans="1:20" x14ac:dyDescent="0.25">
      <c r="A29" s="460" t="str">
        <f>B7</f>
        <v>кк-99</v>
      </c>
      <c r="B29" s="460"/>
      <c r="C29" s="25"/>
      <c r="D29" s="146"/>
      <c r="E29" s="13"/>
      <c r="F29" s="146"/>
      <c r="G29" s="25" t="s">
        <v>186</v>
      </c>
      <c r="H29" s="25" t="s">
        <v>187</v>
      </c>
      <c r="I29" s="59" t="s">
        <v>188</v>
      </c>
      <c r="J29" s="14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5.4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51.7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2.13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62.4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63.5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1.87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6.86</v>
      </c>
      <c r="G40" s="25"/>
      <c r="H40" s="25">
        <v>0</v>
      </c>
      <c r="I40" s="26"/>
      <c r="J40" s="14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4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4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4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4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4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4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0.24</v>
      </c>
      <c r="G47" s="25">
        <f>IF((F47-E47)&lt;0,0,(F47-E47))</f>
        <v>0</v>
      </c>
      <c r="H47" s="25">
        <v>0.6</v>
      </c>
      <c r="I47" s="26">
        <f>G47/E47*H47</f>
        <v>0</v>
      </c>
      <c r="J47" s="14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</mergeCells>
  <conditionalFormatting sqref="J8:J18">
    <cfRule type="cellIs" dxfId="278" priority="1" operator="greaterThan">
      <formula>0</formula>
    </cfRule>
  </conditionalFormatting>
  <conditionalFormatting sqref="G45:G48 G27 G29:G41">
    <cfRule type="cellIs" dxfId="277" priority="2" operator="greaterThan">
      <formula>0</formula>
    </cfRule>
  </conditionalFormatting>
  <conditionalFormatting sqref="J4 J19">
    <cfRule type="cellIs" dxfId="276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8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358</v>
      </c>
      <c r="R2" s="462" t="s">
        <v>356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60"/>
      <c r="B5" s="16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34</v>
      </c>
      <c r="G8" s="135" t="s">
        <v>167</v>
      </c>
      <c r="H8" s="136">
        <v>3.7999999999999999E-2</v>
      </c>
      <c r="I8" s="161">
        <f>F8*H8</f>
        <v>1.292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6.1</v>
      </c>
      <c r="G9" s="135">
        <v>1.43</v>
      </c>
      <c r="H9" s="135"/>
      <c r="I9" s="161">
        <f>F9*G9</f>
        <v>8.722999999999999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2.1</v>
      </c>
      <c r="G10" s="161" t="s">
        <v>167</v>
      </c>
      <c r="H10" s="161"/>
      <c r="I10" s="161">
        <f>F10</f>
        <v>2.1</v>
      </c>
      <c r="J10" s="25">
        <f t="shared" si="0"/>
        <v>0.89000000000000012</v>
      </c>
      <c r="K10" s="150">
        <v>1</v>
      </c>
      <c r="L10" s="26">
        <f t="shared" si="1"/>
        <v>8.9000000000000016E-7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0.77774873220000029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51.9</v>
      </c>
      <c r="G11" s="161" t="s">
        <v>167</v>
      </c>
      <c r="H11" s="161"/>
      <c r="I11" s="161">
        <f t="shared" ref="I11:I18" si="3">F11</f>
        <v>51.9</v>
      </c>
      <c r="J11" s="25">
        <f t="shared" si="0"/>
        <v>30.58</v>
      </c>
      <c r="K11" s="150">
        <v>1</v>
      </c>
      <c r="L11" s="26">
        <f t="shared" si="1"/>
        <v>3.0579999999999995E-5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1.0898712E-2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62.3</v>
      </c>
      <c r="G12" s="161" t="s">
        <v>167</v>
      </c>
      <c r="H12" s="161"/>
      <c r="I12" s="161">
        <f t="shared" si="3"/>
        <v>62.3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1.26</v>
      </c>
      <c r="G13" s="161" t="s">
        <v>167</v>
      </c>
      <c r="H13" s="161"/>
      <c r="I13" s="161">
        <f t="shared" si="3"/>
        <v>1.26</v>
      </c>
      <c r="J13" s="25">
        <f t="shared" si="0"/>
        <v>0.52</v>
      </c>
      <c r="K13" s="150">
        <v>1</v>
      </c>
      <c r="L13" s="26">
        <f t="shared" si="1"/>
        <v>5.2E-7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0.18380831040000001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0.12</v>
      </c>
      <c r="G14" s="161" t="s">
        <v>167</v>
      </c>
      <c r="H14" s="161"/>
      <c r="I14" s="161">
        <f t="shared" si="3"/>
        <v>0.12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16.5</v>
      </c>
      <c r="G15" s="161" t="s">
        <v>167</v>
      </c>
      <c r="H15" s="161"/>
      <c r="I15" s="161">
        <f t="shared" si="3"/>
        <v>16.5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61"/>
      <c r="H16" s="161"/>
      <c r="I16" s="161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0.11</v>
      </c>
      <c r="G17" s="161" t="s">
        <v>167</v>
      </c>
      <c r="H17" s="161"/>
      <c r="I17" s="161">
        <f t="shared" si="3"/>
        <v>0.11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282</v>
      </c>
      <c r="G18" s="10"/>
      <c r="H18" s="10"/>
      <c r="I18" s="161">
        <f t="shared" si="3"/>
        <v>282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0.97245575460000033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62" t="s">
        <v>1</v>
      </c>
      <c r="E27" s="12" t="s">
        <v>2</v>
      </c>
      <c r="F27" s="162" t="s">
        <v>124</v>
      </c>
      <c r="G27" s="162" t="s">
        <v>157</v>
      </c>
      <c r="H27" s="162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62">
        <v>1</v>
      </c>
      <c r="B28" s="162">
        <v>2</v>
      </c>
      <c r="C28" s="162">
        <v>3</v>
      </c>
      <c r="D28" s="162">
        <v>4</v>
      </c>
      <c r="E28" s="162">
        <v>5</v>
      </c>
      <c r="F28" s="162">
        <v>6</v>
      </c>
      <c r="G28" s="162">
        <v>8</v>
      </c>
      <c r="H28" s="162">
        <v>9</v>
      </c>
      <c r="I28" s="162">
        <v>10</v>
      </c>
      <c r="J28" s="162">
        <v>11</v>
      </c>
      <c r="K28" s="162">
        <v>12</v>
      </c>
      <c r="L28" s="162">
        <v>13</v>
      </c>
      <c r="M28" s="162">
        <v>14</v>
      </c>
      <c r="N28" s="162">
        <v>15</v>
      </c>
      <c r="O28" s="162">
        <v>16</v>
      </c>
    </row>
    <row r="29" spans="1:20" x14ac:dyDescent="0.25">
      <c r="A29" s="460" t="str">
        <f>B7</f>
        <v>кк</v>
      </c>
      <c r="B29" s="460"/>
      <c r="C29" s="25"/>
      <c r="D29" s="163"/>
      <c r="E29" s="13"/>
      <c r="F29" s="163"/>
      <c r="G29" s="25" t="s">
        <v>186</v>
      </c>
      <c r="H29" s="25" t="s">
        <v>187</v>
      </c>
      <c r="I29" s="59" t="s">
        <v>188</v>
      </c>
      <c r="J29" s="161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6.1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52.2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51.9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62.3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1.26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6.9</v>
      </c>
      <c r="G40" s="25"/>
      <c r="H40" s="25">
        <v>0</v>
      </c>
      <c r="I40" s="26"/>
      <c r="J40" s="161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61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61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61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61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61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6.1</v>
      </c>
      <c r="G46" s="25">
        <f>IF((F46-E46)&lt;0,0,(F46-E46))</f>
        <v>0</v>
      </c>
      <c r="H46" s="25">
        <v>1</v>
      </c>
      <c r="I46" s="26">
        <f>G46/E46*H46</f>
        <v>0</v>
      </c>
      <c r="J46" s="161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0.12</v>
      </c>
      <c r="G47" s="25">
        <f>IF((F47-E47)&lt;0,0,(F47-E47))</f>
        <v>0</v>
      </c>
      <c r="H47" s="25">
        <v>0.6</v>
      </c>
      <c r="I47" s="26">
        <f>G47/E47*H47</f>
        <v>0</v>
      </c>
      <c r="J47" s="161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75" priority="1" operator="greaterThan">
      <formula>0</formula>
    </cfRule>
  </conditionalFormatting>
  <conditionalFormatting sqref="G45:G48 G27 G29:G41">
    <cfRule type="cellIs" dxfId="274" priority="2" operator="greaterThan">
      <formula>0</formula>
    </cfRule>
  </conditionalFormatting>
  <conditionalFormatting sqref="J4 J19">
    <cfRule type="cellIs" dxfId="273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362</v>
      </c>
      <c r="R2" s="462" t="s">
        <v>364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60"/>
      <c r="B5" s="16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366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34</v>
      </c>
      <c r="G8" s="135" t="s">
        <v>167</v>
      </c>
      <c r="H8" s="136">
        <v>3.7999999999999999E-2</v>
      </c>
      <c r="I8" s="161">
        <f>F8*H8</f>
        <v>1.292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6.1</v>
      </c>
      <c r="G9" s="135">
        <v>1.43</v>
      </c>
      <c r="H9" s="135"/>
      <c r="I9" s="161">
        <f>F9*G9</f>
        <v>8.722999999999999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2.0299999999999998</v>
      </c>
      <c r="G10" s="161" t="s">
        <v>167</v>
      </c>
      <c r="H10" s="161"/>
      <c r="I10" s="161">
        <f>F10</f>
        <v>2.0299999999999998</v>
      </c>
      <c r="J10" s="25">
        <f t="shared" si="0"/>
        <v>0.81999999999999984</v>
      </c>
      <c r="K10" s="150">
        <v>1</v>
      </c>
      <c r="L10" s="26">
        <f t="shared" si="1"/>
        <v>8.1999999999999988E-7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0.71657748360000006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52.4</v>
      </c>
      <c r="G11" s="161" t="s">
        <v>167</v>
      </c>
      <c r="H11" s="161"/>
      <c r="I11" s="161">
        <f t="shared" ref="I11:I18" si="3">F11</f>
        <v>52.4</v>
      </c>
      <c r="J11" s="25">
        <f t="shared" si="0"/>
        <v>31.08</v>
      </c>
      <c r="K11" s="150">
        <v>1</v>
      </c>
      <c r="L11" s="26">
        <f t="shared" si="1"/>
        <v>3.1080000000000001E-5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1.1076912000000001E-2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62.8</v>
      </c>
      <c r="G12" s="161" t="s">
        <v>167</v>
      </c>
      <c r="H12" s="161"/>
      <c r="I12" s="161">
        <f t="shared" si="3"/>
        <v>62.8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1.34</v>
      </c>
      <c r="G13" s="161" t="s">
        <v>167</v>
      </c>
      <c r="H13" s="161"/>
      <c r="I13" s="161">
        <f t="shared" si="3"/>
        <v>1.34</v>
      </c>
      <c r="J13" s="25">
        <f t="shared" si="0"/>
        <v>0.60000000000000009</v>
      </c>
      <c r="K13" s="150">
        <v>1</v>
      </c>
      <c r="L13" s="26">
        <f t="shared" si="1"/>
        <v>6.0000000000000008E-7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0.21208651200000003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0.11</v>
      </c>
      <c r="G14" s="161" t="s">
        <v>167</v>
      </c>
      <c r="H14" s="161"/>
      <c r="I14" s="161">
        <f t="shared" si="3"/>
        <v>0.11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15.5</v>
      </c>
      <c r="G15" s="161" t="s">
        <v>167</v>
      </c>
      <c r="H15" s="161"/>
      <c r="I15" s="161">
        <f t="shared" si="3"/>
        <v>15.5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61"/>
      <c r="H16" s="161"/>
      <c r="I16" s="161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0.13</v>
      </c>
      <c r="G17" s="161" t="s">
        <v>167</v>
      </c>
      <c r="H17" s="161"/>
      <c r="I17" s="161">
        <f t="shared" si="3"/>
        <v>0.13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294</v>
      </c>
      <c r="G18" s="10"/>
      <c r="H18" s="10"/>
      <c r="I18" s="161">
        <f t="shared" si="3"/>
        <v>294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0.93974090760000017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62" t="s">
        <v>1</v>
      </c>
      <c r="E27" s="12" t="s">
        <v>2</v>
      </c>
      <c r="F27" s="162" t="s">
        <v>124</v>
      </c>
      <c r="G27" s="162" t="s">
        <v>157</v>
      </c>
      <c r="H27" s="162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62">
        <v>1</v>
      </c>
      <c r="B28" s="162">
        <v>2</v>
      </c>
      <c r="C28" s="162">
        <v>3</v>
      </c>
      <c r="D28" s="162">
        <v>4</v>
      </c>
      <c r="E28" s="162">
        <v>5</v>
      </c>
      <c r="F28" s="162">
        <v>6</v>
      </c>
      <c r="G28" s="162">
        <v>8</v>
      </c>
      <c r="H28" s="162">
        <v>9</v>
      </c>
      <c r="I28" s="162">
        <v>10</v>
      </c>
      <c r="J28" s="162">
        <v>11</v>
      </c>
      <c r="K28" s="162">
        <v>12</v>
      </c>
      <c r="L28" s="162">
        <v>13</v>
      </c>
      <c r="M28" s="162">
        <v>14</v>
      </c>
      <c r="N28" s="162">
        <v>15</v>
      </c>
      <c r="O28" s="162">
        <v>16</v>
      </c>
    </row>
    <row r="29" spans="1:20" x14ac:dyDescent="0.25">
      <c r="A29" s="460" t="str">
        <f>B7</f>
        <v>кк-106</v>
      </c>
      <c r="B29" s="460"/>
      <c r="C29" s="25"/>
      <c r="D29" s="163"/>
      <c r="E29" s="13"/>
      <c r="F29" s="163"/>
      <c r="G29" s="25" t="s">
        <v>186</v>
      </c>
      <c r="H29" s="25" t="s">
        <v>187</v>
      </c>
      <c r="I29" s="59" t="s">
        <v>188</v>
      </c>
      <c r="J29" s="161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6.1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52.1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2.0299999999999998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52.4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62.8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1.34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6.82</v>
      </c>
      <c r="G40" s="25"/>
      <c r="H40" s="25">
        <v>0</v>
      </c>
      <c r="I40" s="26"/>
      <c r="J40" s="161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61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61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61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61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61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8.1999999999999993</v>
      </c>
      <c r="G46" s="25">
        <f>IF((F46-E46)&lt;0,0,(F46-E46))</f>
        <v>0</v>
      </c>
      <c r="H46" s="25">
        <v>1</v>
      </c>
      <c r="I46" s="26">
        <f>G46/E46*H46</f>
        <v>0</v>
      </c>
      <c r="J46" s="161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0.11</v>
      </c>
      <c r="G47" s="25">
        <f>IF((F47-E47)&lt;0,0,(F47-E47))</f>
        <v>0</v>
      </c>
      <c r="H47" s="25">
        <v>0.6</v>
      </c>
      <c r="I47" s="26">
        <f>G47/E47*H47</f>
        <v>0</v>
      </c>
      <c r="J47" s="161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72" priority="1" operator="greaterThan">
      <formula>0</formula>
    </cfRule>
  </conditionalFormatting>
  <conditionalFormatting sqref="G45:G48 G27 G29:G41">
    <cfRule type="cellIs" dxfId="271" priority="2" operator="greaterThan">
      <formula>0</formula>
    </cfRule>
  </conditionalFormatting>
  <conditionalFormatting sqref="J4 J19">
    <cfRule type="cellIs" dxfId="270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362</v>
      </c>
      <c r="R2" s="462" t="s">
        <v>364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60"/>
      <c r="B5" s="16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367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36</v>
      </c>
      <c r="G8" s="135" t="s">
        <v>167</v>
      </c>
      <c r="H8" s="136">
        <v>3.7999999999999999E-2</v>
      </c>
      <c r="I8" s="161">
        <f>F8*H8</f>
        <v>1.3679999999999999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</v>
      </c>
      <c r="G9" s="135">
        <v>1.43</v>
      </c>
      <c r="H9" s="135"/>
      <c r="I9" s="161">
        <f>F9*G9</f>
        <v>8.58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2.12</v>
      </c>
      <c r="G10" s="161" t="s">
        <v>167</v>
      </c>
      <c r="H10" s="161"/>
      <c r="I10" s="161">
        <f>F10</f>
        <v>2.12</v>
      </c>
      <c r="J10" s="25">
        <f t="shared" si="0"/>
        <v>0.91000000000000014</v>
      </c>
      <c r="K10" s="150">
        <v>1</v>
      </c>
      <c r="L10" s="26">
        <f t="shared" si="1"/>
        <v>9.1000000000000018E-7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0.79522623180000018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51.4</v>
      </c>
      <c r="G11" s="161" t="s">
        <v>167</v>
      </c>
      <c r="H11" s="161"/>
      <c r="I11" s="161">
        <f t="shared" ref="I11:I18" si="3">F11</f>
        <v>51.4</v>
      </c>
      <c r="J11" s="25">
        <f t="shared" si="0"/>
        <v>30.08</v>
      </c>
      <c r="K11" s="150">
        <v>1</v>
      </c>
      <c r="L11" s="26">
        <f t="shared" si="1"/>
        <v>3.0079999999999997E-5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1.0720512000000001E-2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</v>
      </c>
      <c r="G12" s="161" t="s">
        <v>167</v>
      </c>
      <c r="H12" s="161"/>
      <c r="I12" s="161">
        <f t="shared" si="3"/>
        <v>62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1.3</v>
      </c>
      <c r="G13" s="161" t="s">
        <v>167</v>
      </c>
      <c r="H13" s="161"/>
      <c r="I13" s="161">
        <f t="shared" si="3"/>
        <v>1.3</v>
      </c>
      <c r="J13" s="25">
        <f t="shared" si="0"/>
        <v>0.56000000000000005</v>
      </c>
      <c r="K13" s="150">
        <v>1</v>
      </c>
      <c r="L13" s="26">
        <f t="shared" si="1"/>
        <v>5.6000000000000004E-7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0.19794741120000006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0.11</v>
      </c>
      <c r="G14" s="161" t="s">
        <v>167</v>
      </c>
      <c r="H14" s="161"/>
      <c r="I14" s="161">
        <f t="shared" si="3"/>
        <v>0.11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</v>
      </c>
      <c r="G15" s="161" t="s">
        <v>167</v>
      </c>
      <c r="H15" s="161"/>
      <c r="I15" s="161">
        <f t="shared" si="3"/>
        <v>16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61"/>
      <c r="H16" s="161"/>
      <c r="I16" s="161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0.11</v>
      </c>
      <c r="G17" s="161" t="s">
        <v>167</v>
      </c>
      <c r="H17" s="161"/>
      <c r="I17" s="161">
        <f t="shared" si="3"/>
        <v>0.11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298</v>
      </c>
      <c r="G18" s="10"/>
      <c r="H18" s="10"/>
      <c r="I18" s="161">
        <f t="shared" si="3"/>
        <v>298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1.0038941550000002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62" t="s">
        <v>1</v>
      </c>
      <c r="E27" s="12" t="s">
        <v>2</v>
      </c>
      <c r="F27" s="162" t="s">
        <v>124</v>
      </c>
      <c r="G27" s="162" t="s">
        <v>157</v>
      </c>
      <c r="H27" s="162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62">
        <v>1</v>
      </c>
      <c r="B28" s="162">
        <v>2</v>
      </c>
      <c r="C28" s="162">
        <v>3</v>
      </c>
      <c r="D28" s="162">
        <v>4</v>
      </c>
      <c r="E28" s="162">
        <v>5</v>
      </c>
      <c r="F28" s="162">
        <v>6</v>
      </c>
      <c r="G28" s="162">
        <v>8</v>
      </c>
      <c r="H28" s="162">
        <v>9</v>
      </c>
      <c r="I28" s="162">
        <v>10</v>
      </c>
      <c r="J28" s="162">
        <v>11</v>
      </c>
      <c r="K28" s="162">
        <v>12</v>
      </c>
      <c r="L28" s="162">
        <v>13</v>
      </c>
      <c r="M28" s="162">
        <v>14</v>
      </c>
      <c r="N28" s="162">
        <v>15</v>
      </c>
      <c r="O28" s="162">
        <v>16</v>
      </c>
    </row>
    <row r="29" spans="1:20" x14ac:dyDescent="0.25">
      <c r="A29" s="460" t="str">
        <f>B7</f>
        <v>кк-105</v>
      </c>
      <c r="B29" s="460"/>
      <c r="C29" s="25"/>
      <c r="D29" s="163"/>
      <c r="E29" s="13"/>
      <c r="F29" s="163"/>
      <c r="G29" s="25" t="s">
        <v>186</v>
      </c>
      <c r="H29" s="25" t="s">
        <v>187</v>
      </c>
      <c r="I29" s="59" t="s">
        <v>188</v>
      </c>
      <c r="J29" s="161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36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52.7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2.12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51.4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1.3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6.9</v>
      </c>
      <c r="G40" s="25"/>
      <c r="H40" s="25">
        <v>0</v>
      </c>
      <c r="I40" s="26"/>
      <c r="J40" s="161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61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61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61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61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61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7.7</v>
      </c>
      <c r="G46" s="25">
        <f>IF((F46-E46)&lt;0,0,(F46-E46))</f>
        <v>0</v>
      </c>
      <c r="H46" s="25">
        <v>1</v>
      </c>
      <c r="I46" s="26">
        <f>G46/E46*H46</f>
        <v>0</v>
      </c>
      <c r="J46" s="161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0.11</v>
      </c>
      <c r="G47" s="25">
        <f>IF((F47-E47)&lt;0,0,(F47-E47))</f>
        <v>0</v>
      </c>
      <c r="H47" s="25">
        <v>0.6</v>
      </c>
      <c r="I47" s="26">
        <f>G47/E47*H47</f>
        <v>0</v>
      </c>
      <c r="J47" s="161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69" priority="1" operator="greaterThan">
      <formula>0</formula>
    </cfRule>
  </conditionalFormatting>
  <conditionalFormatting sqref="G45:G48 G27 G29:G41">
    <cfRule type="cellIs" dxfId="268" priority="2" operator="greaterThan">
      <formula>0</formula>
    </cfRule>
  </conditionalFormatting>
  <conditionalFormatting sqref="J4 J19">
    <cfRule type="cellIs" dxfId="267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workbookViewId="0">
      <selection activeCell="T19" sqref="T19"/>
    </sheetView>
  </sheetViews>
  <sheetFormatPr defaultRowHeight="15" x14ac:dyDescent="0.25"/>
  <cols>
    <col min="2" max="2" width="16.5703125" customWidth="1"/>
    <col min="5" max="5" width="16.2851562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225</v>
      </c>
      <c r="R2" t="s">
        <v>236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 t="s">
        <v>223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34</v>
      </c>
      <c r="G8" s="135" t="s">
        <v>167</v>
      </c>
      <c r="H8" s="136">
        <v>3.7999999999999999E-2</v>
      </c>
      <c r="I8" s="133">
        <f>F8*H8</f>
        <v>1.292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6.2</v>
      </c>
      <c r="G9" s="135">
        <v>1.43</v>
      </c>
      <c r="H9" s="135"/>
      <c r="I9" s="133">
        <f>F9*G9</f>
        <v>8.8659999999999997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2.2200000000000002</v>
      </c>
      <c r="G10" s="133" t="s">
        <v>167</v>
      </c>
      <c r="H10" s="133"/>
      <c r="I10" s="133">
        <f>F10</f>
        <v>2.2200000000000002</v>
      </c>
      <c r="J10" s="25">
        <f t="shared" si="0"/>
        <v>1.0100000000000002</v>
      </c>
      <c r="K10" s="150">
        <v>1</v>
      </c>
      <c r="L10" s="26">
        <f t="shared" si="1"/>
        <v>1.0100000000000003E-6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0.88261372980000041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51.7</v>
      </c>
      <c r="G11" s="133" t="s">
        <v>167</v>
      </c>
      <c r="H11" s="133"/>
      <c r="I11" s="133">
        <f t="shared" ref="I11:I18" si="3">F11</f>
        <v>51.7</v>
      </c>
      <c r="J11" s="25">
        <f t="shared" si="0"/>
        <v>30.380000000000003</v>
      </c>
      <c r="K11" s="150">
        <v>1</v>
      </c>
      <c r="L11" s="26">
        <f t="shared" si="1"/>
        <v>3.0380000000000004E-5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1.0827432000000003E-2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62.4</v>
      </c>
      <c r="G12" s="133" t="s">
        <v>167</v>
      </c>
      <c r="H12" s="133"/>
      <c r="I12" s="133">
        <f t="shared" si="3"/>
        <v>62.4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1.27</v>
      </c>
      <c r="G13" s="133" t="s">
        <v>167</v>
      </c>
      <c r="H13" s="133"/>
      <c r="I13" s="133">
        <f t="shared" si="3"/>
        <v>1.27</v>
      </c>
      <c r="J13" s="25">
        <f t="shared" si="0"/>
        <v>0.53</v>
      </c>
      <c r="K13" s="150">
        <v>1</v>
      </c>
      <c r="L13" s="26">
        <f t="shared" si="1"/>
        <v>5.3000000000000001E-7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0.18734308560000004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0.11</v>
      </c>
      <c r="G14" s="133" t="s">
        <v>167</v>
      </c>
      <c r="H14" s="133"/>
      <c r="I14" s="133">
        <f t="shared" si="3"/>
        <v>0.11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0">
        <v>16.100000000000001</v>
      </c>
      <c r="G15" s="133" t="s">
        <v>167</v>
      </c>
      <c r="H15" s="133"/>
      <c r="I15" s="133">
        <f t="shared" si="3"/>
        <v>16.100000000000001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0">
        <v>0.13</v>
      </c>
      <c r="G17" s="133" t="s">
        <v>167</v>
      </c>
      <c r="H17" s="133"/>
      <c r="I17" s="133">
        <f t="shared" si="3"/>
        <v>0.13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0">
        <v>284</v>
      </c>
      <c r="G18" s="10"/>
      <c r="H18" s="10"/>
      <c r="I18" s="133">
        <f t="shared" si="3"/>
        <v>284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1.0807842474000005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/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 t="s">
        <v>224</v>
      </c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6.2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52.6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2.2200000000000002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51.7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62.4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6.93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0"/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0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0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0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0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0">
        <v>22.2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0.11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428" priority="2" operator="greaterThan">
      <formula>0</formula>
    </cfRule>
  </conditionalFormatting>
  <conditionalFormatting sqref="J4 J19">
    <cfRule type="cellIs" dxfId="427" priority="3" operator="greaterThan">
      <formula>0</formula>
    </cfRule>
  </conditionalFormatting>
  <conditionalFormatting sqref="J8:J18">
    <cfRule type="cellIs" dxfId="426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5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362</v>
      </c>
      <c r="R2" s="462" t="s">
        <v>360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60"/>
      <c r="B5" s="16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32</v>
      </c>
      <c r="G8" s="135" t="s">
        <v>167</v>
      </c>
      <c r="H8" s="136">
        <v>3.7999999999999999E-2</v>
      </c>
      <c r="I8" s="161">
        <f>F8*H8</f>
        <v>1.216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5.0999999999999996</v>
      </c>
      <c r="G9" s="135">
        <v>1.43</v>
      </c>
      <c r="H9" s="135"/>
      <c r="I9" s="161">
        <f>F9*G9</f>
        <v>7.2929999999999993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2.2000000000000002</v>
      </c>
      <c r="G10" s="161" t="s">
        <v>167</v>
      </c>
      <c r="H10" s="161"/>
      <c r="I10" s="161">
        <f>F10</f>
        <v>2.2000000000000002</v>
      </c>
      <c r="J10" s="25">
        <f t="shared" si="0"/>
        <v>0.99000000000000021</v>
      </c>
      <c r="K10" s="150">
        <v>1</v>
      </c>
      <c r="L10" s="26">
        <f t="shared" si="1"/>
        <v>9.9000000000000026E-7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0.86513623020000041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52.3</v>
      </c>
      <c r="G11" s="161" t="s">
        <v>167</v>
      </c>
      <c r="H11" s="161"/>
      <c r="I11" s="161">
        <f t="shared" ref="I11:I18" si="3">F11</f>
        <v>52.3</v>
      </c>
      <c r="J11" s="25">
        <f t="shared" si="0"/>
        <v>30.979999999999997</v>
      </c>
      <c r="K11" s="150">
        <v>1</v>
      </c>
      <c r="L11" s="26">
        <f t="shared" si="1"/>
        <v>3.0979999999999998E-5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1.1041272E-2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61.6</v>
      </c>
      <c r="G12" s="161" t="s">
        <v>167</v>
      </c>
      <c r="H12" s="161"/>
      <c r="I12" s="161">
        <f t="shared" si="3"/>
        <v>61.6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1.26</v>
      </c>
      <c r="G13" s="161" t="s">
        <v>167</v>
      </c>
      <c r="H13" s="161"/>
      <c r="I13" s="161">
        <f t="shared" si="3"/>
        <v>1.26</v>
      </c>
      <c r="J13" s="25">
        <f t="shared" si="0"/>
        <v>0.52</v>
      </c>
      <c r="K13" s="150">
        <v>1</v>
      </c>
      <c r="L13" s="26">
        <f t="shared" si="1"/>
        <v>5.2E-7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0.18380831040000001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0.11</v>
      </c>
      <c r="G14" s="161" t="s">
        <v>167</v>
      </c>
      <c r="H14" s="161"/>
      <c r="I14" s="161">
        <f t="shared" si="3"/>
        <v>0.11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16.7</v>
      </c>
      <c r="G15" s="161" t="s">
        <v>167</v>
      </c>
      <c r="H15" s="161"/>
      <c r="I15" s="161">
        <f t="shared" si="3"/>
        <v>16.7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61"/>
      <c r="H16" s="161"/>
      <c r="I16" s="161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0.13</v>
      </c>
      <c r="G17" s="161" t="s">
        <v>167</v>
      </c>
      <c r="H17" s="161"/>
      <c r="I17" s="161">
        <f t="shared" si="3"/>
        <v>0.13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282</v>
      </c>
      <c r="G18" s="10"/>
      <c r="H18" s="10"/>
      <c r="I18" s="161">
        <f t="shared" si="3"/>
        <v>282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1.0599858126000004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62" t="s">
        <v>1</v>
      </c>
      <c r="E27" s="12" t="s">
        <v>2</v>
      </c>
      <c r="F27" s="162" t="s">
        <v>124</v>
      </c>
      <c r="G27" s="162" t="s">
        <v>157</v>
      </c>
      <c r="H27" s="162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62">
        <v>1</v>
      </c>
      <c r="B28" s="162">
        <v>2</v>
      </c>
      <c r="C28" s="162">
        <v>3</v>
      </c>
      <c r="D28" s="162">
        <v>4</v>
      </c>
      <c r="E28" s="162">
        <v>5</v>
      </c>
      <c r="F28" s="162">
        <v>6</v>
      </c>
      <c r="G28" s="162">
        <v>8</v>
      </c>
      <c r="H28" s="162">
        <v>9</v>
      </c>
      <c r="I28" s="162">
        <v>10</v>
      </c>
      <c r="J28" s="162">
        <v>11</v>
      </c>
      <c r="K28" s="162">
        <v>12</v>
      </c>
      <c r="L28" s="162">
        <v>13</v>
      </c>
      <c r="M28" s="162">
        <v>14</v>
      </c>
      <c r="N28" s="162">
        <v>15</v>
      </c>
      <c r="O28" s="162">
        <v>16</v>
      </c>
    </row>
    <row r="29" spans="1:20" x14ac:dyDescent="0.25">
      <c r="A29" s="460" t="str">
        <f>B7</f>
        <v>кк</v>
      </c>
      <c r="B29" s="460"/>
      <c r="C29" s="25"/>
      <c r="D29" s="163"/>
      <c r="E29" s="13"/>
      <c r="F29" s="163"/>
      <c r="G29" s="25" t="s">
        <v>186</v>
      </c>
      <c r="H29" s="25" t="s">
        <v>187</v>
      </c>
      <c r="I29" s="59" t="s">
        <v>188</v>
      </c>
      <c r="J29" s="161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32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5.0999999999999996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51.9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2.2000000000000002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52.3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61.6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1.26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6.81</v>
      </c>
      <c r="G40" s="25"/>
      <c r="H40" s="25">
        <v>0</v>
      </c>
      <c r="I40" s="26"/>
      <c r="J40" s="161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61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61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61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61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61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7.3</v>
      </c>
      <c r="G46" s="25">
        <f>IF((F46-E46)&lt;0,0,(F46-E46))</f>
        <v>0</v>
      </c>
      <c r="H46" s="25">
        <v>1</v>
      </c>
      <c r="I46" s="26">
        <f>G46/E46*H46</f>
        <v>0</v>
      </c>
      <c r="J46" s="161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0.11</v>
      </c>
      <c r="G47" s="25">
        <f>IF((F47-E47)&lt;0,0,(F47-E47))</f>
        <v>0</v>
      </c>
      <c r="H47" s="25">
        <v>0.6</v>
      </c>
      <c r="I47" s="26">
        <f>G47/E47*H47</f>
        <v>0</v>
      </c>
      <c r="J47" s="161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66" priority="1" operator="greaterThan">
      <formula>0</formula>
    </cfRule>
  </conditionalFormatting>
  <conditionalFormatting sqref="G45:G48 G27 G29:G41">
    <cfRule type="cellIs" dxfId="265" priority="2" operator="greaterThan">
      <formula>0</formula>
    </cfRule>
  </conditionalFormatting>
  <conditionalFormatting sqref="J4 J19">
    <cfRule type="cellIs" dxfId="264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34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375</v>
      </c>
      <c r="R2" s="462" t="s">
        <v>369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60"/>
      <c r="B5" s="16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32</v>
      </c>
      <c r="G8" s="135" t="s">
        <v>167</v>
      </c>
      <c r="H8" s="136">
        <v>3.7999999999999999E-2</v>
      </c>
      <c r="I8" s="161">
        <f>F8*H8</f>
        <v>1.216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5.8</v>
      </c>
      <c r="G9" s="135">
        <v>1.43</v>
      </c>
      <c r="H9" s="135"/>
      <c r="I9" s="161">
        <f>F9*G9</f>
        <v>8.2939999999999987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2.23</v>
      </c>
      <c r="G10" s="161" t="s">
        <v>167</v>
      </c>
      <c r="H10" s="161"/>
      <c r="I10" s="161">
        <f>F10</f>
        <v>2.23</v>
      </c>
      <c r="J10" s="25">
        <f t="shared" si="0"/>
        <v>1.02</v>
      </c>
      <c r="K10" s="150">
        <v>1</v>
      </c>
      <c r="L10" s="26">
        <f t="shared" si="1"/>
        <v>1.02E-6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0.89135247960000019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53.4</v>
      </c>
      <c r="G11" s="161" t="s">
        <v>167</v>
      </c>
      <c r="H11" s="161"/>
      <c r="I11" s="161">
        <f t="shared" ref="I11:I18" si="3">F11</f>
        <v>53.4</v>
      </c>
      <c r="J11" s="25">
        <f t="shared" si="0"/>
        <v>32.08</v>
      </c>
      <c r="K11" s="150">
        <v>1</v>
      </c>
      <c r="L11" s="26">
        <f t="shared" si="1"/>
        <v>3.2079999999999998E-5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1.1433311999999999E-2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61.6</v>
      </c>
      <c r="G12" s="161" t="s">
        <v>167</v>
      </c>
      <c r="H12" s="161"/>
      <c r="I12" s="161">
        <f t="shared" si="3"/>
        <v>61.6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1.33</v>
      </c>
      <c r="G13" s="161" t="s">
        <v>167</v>
      </c>
      <c r="H13" s="161"/>
      <c r="I13" s="161">
        <f t="shared" si="3"/>
        <v>1.33</v>
      </c>
      <c r="J13" s="25">
        <f t="shared" si="0"/>
        <v>0.59000000000000008</v>
      </c>
      <c r="K13" s="150">
        <v>1</v>
      </c>
      <c r="L13" s="26">
        <f t="shared" si="1"/>
        <v>5.9000000000000007E-7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0.20855173680000005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0.14000000000000001</v>
      </c>
      <c r="G14" s="161" t="s">
        <v>167</v>
      </c>
      <c r="H14" s="161"/>
      <c r="I14" s="161">
        <f t="shared" si="3"/>
        <v>0.14000000000000001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16.100000000000001</v>
      </c>
      <c r="G15" s="161" t="s">
        <v>167</v>
      </c>
      <c r="H15" s="161"/>
      <c r="I15" s="161">
        <f t="shared" si="3"/>
        <v>16.100000000000001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61"/>
      <c r="H16" s="161"/>
      <c r="I16" s="161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0.11</v>
      </c>
      <c r="G17" s="161" t="s">
        <v>167</v>
      </c>
      <c r="H17" s="161"/>
      <c r="I17" s="161">
        <f t="shared" si="3"/>
        <v>0.11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281</v>
      </c>
      <c r="G18" s="10"/>
      <c r="H18" s="10"/>
      <c r="I18" s="161">
        <f t="shared" si="3"/>
        <v>281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1.1113375284000002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62" t="s">
        <v>1</v>
      </c>
      <c r="E27" s="12" t="s">
        <v>2</v>
      </c>
      <c r="F27" s="162" t="s">
        <v>124</v>
      </c>
      <c r="G27" s="162" t="s">
        <v>157</v>
      </c>
      <c r="H27" s="162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62">
        <v>1</v>
      </c>
      <c r="B28" s="162">
        <v>2</v>
      </c>
      <c r="C28" s="162">
        <v>3</v>
      </c>
      <c r="D28" s="162">
        <v>4</v>
      </c>
      <c r="E28" s="162">
        <v>5</v>
      </c>
      <c r="F28" s="162">
        <v>6</v>
      </c>
      <c r="G28" s="162">
        <v>8</v>
      </c>
      <c r="H28" s="162">
        <v>9</v>
      </c>
      <c r="I28" s="162">
        <v>10</v>
      </c>
      <c r="J28" s="162">
        <v>11</v>
      </c>
      <c r="K28" s="162">
        <v>12</v>
      </c>
      <c r="L28" s="162">
        <v>13</v>
      </c>
      <c r="M28" s="162">
        <v>14</v>
      </c>
      <c r="N28" s="162">
        <v>15</v>
      </c>
      <c r="O28" s="162">
        <v>16</v>
      </c>
    </row>
    <row r="29" spans="1:20" x14ac:dyDescent="0.25">
      <c r="A29" s="460" t="str">
        <f>B7</f>
        <v>кк</v>
      </c>
      <c r="B29" s="460"/>
      <c r="C29" s="25"/>
      <c r="D29" s="163"/>
      <c r="E29" s="13"/>
      <c r="F29" s="163"/>
      <c r="G29" s="25" t="s">
        <v>186</v>
      </c>
      <c r="H29" s="25" t="s">
        <v>187</v>
      </c>
      <c r="I29" s="59" t="s">
        <v>188</v>
      </c>
      <c r="J29" s="161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32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5.8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52.1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2.23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53.4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61.6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1.33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6.82</v>
      </c>
      <c r="G40" s="25"/>
      <c r="H40" s="25">
        <v>0</v>
      </c>
      <c r="I40" s="26"/>
      <c r="J40" s="161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61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61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61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61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61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13.9</v>
      </c>
      <c r="G46" s="25">
        <f>IF((F46-E46)&lt;0,0,(F46-E46))</f>
        <v>0</v>
      </c>
      <c r="H46" s="25">
        <v>1</v>
      </c>
      <c r="I46" s="26">
        <f>G46/E46*H46</f>
        <v>0</v>
      </c>
      <c r="J46" s="161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0.14000000000000001</v>
      </c>
      <c r="G47" s="25">
        <f>IF((F47-E47)&lt;0,0,(F47-E47))</f>
        <v>0</v>
      </c>
      <c r="H47" s="25">
        <v>0.6</v>
      </c>
      <c r="I47" s="26">
        <f>G47/E47*H47</f>
        <v>0</v>
      </c>
      <c r="J47" s="161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63" priority="1" operator="greaterThan">
      <formula>0</formula>
    </cfRule>
  </conditionalFormatting>
  <conditionalFormatting sqref="G45:G48 G27 G29:G41">
    <cfRule type="cellIs" dxfId="262" priority="2" operator="greaterThan">
      <formula>0</formula>
    </cfRule>
  </conditionalFormatting>
  <conditionalFormatting sqref="J4 J19">
    <cfRule type="cellIs" dxfId="261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31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374</v>
      </c>
      <c r="R2" s="462" t="s">
        <v>372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60"/>
      <c r="B5" s="16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41.8</v>
      </c>
      <c r="G8" s="135" t="s">
        <v>167</v>
      </c>
      <c r="H8" s="136">
        <v>3.7999999999999999E-2</v>
      </c>
      <c r="I8" s="161">
        <f>F8*H8</f>
        <v>1.5883999999999998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39.799999999999997</v>
      </c>
      <c r="G9" s="135">
        <v>1.43</v>
      </c>
      <c r="H9" s="135"/>
      <c r="I9" s="161">
        <f>F9*G9</f>
        <v>56.913999999999994</v>
      </c>
      <c r="J9" s="25">
        <f t="shared" ref="J9:J18" si="0">IF((I9-E9)&lt;0,0,(I9-E9))</f>
        <v>17.063999999999993</v>
      </c>
      <c r="K9" s="150">
        <v>1</v>
      </c>
      <c r="L9" s="26">
        <f t="shared" ref="L9:L18" si="1">J9*K9/1000000</f>
        <v>1.7063999999999995E-5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0.24630518879999999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0.9</v>
      </c>
      <c r="G10" s="161" t="s">
        <v>167</v>
      </c>
      <c r="H10" s="161"/>
      <c r="I10" s="161">
        <f>F10</f>
        <v>0.9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10.1</v>
      </c>
      <c r="G11" s="161" t="s">
        <v>167</v>
      </c>
      <c r="H11" s="161"/>
      <c r="I11" s="161">
        <f t="shared" ref="I11:I18" si="3">F11</f>
        <v>10.1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100.6</v>
      </c>
      <c r="G12" s="161" t="s">
        <v>167</v>
      </c>
      <c r="H12" s="161"/>
      <c r="I12" s="161">
        <f t="shared" si="3"/>
        <v>100.6</v>
      </c>
      <c r="J12" s="25">
        <f t="shared" si="0"/>
        <v>35.36</v>
      </c>
      <c r="K12" s="150">
        <v>1</v>
      </c>
      <c r="L12" s="26">
        <f t="shared" si="1"/>
        <v>3.536E-5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5.0409216000000005E-3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</v>
      </c>
      <c r="G13" s="161" t="s">
        <v>167</v>
      </c>
      <c r="H13" s="161"/>
      <c r="I13" s="161">
        <f t="shared" si="3"/>
        <v>0.7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1.9</v>
      </c>
      <c r="G14" s="161" t="s">
        <v>167</v>
      </c>
      <c r="H14" s="161"/>
      <c r="I14" s="161">
        <f t="shared" si="3"/>
        <v>1.9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24.7</v>
      </c>
      <c r="G15" s="161" t="s">
        <v>167</v>
      </c>
      <c r="H15" s="161"/>
      <c r="I15" s="161">
        <f t="shared" si="3"/>
        <v>24.7</v>
      </c>
      <c r="J15" s="25">
        <f t="shared" si="0"/>
        <v>1.4399999999999977</v>
      </c>
      <c r="K15" s="150">
        <v>1</v>
      </c>
      <c r="L15" s="26">
        <f t="shared" si="1"/>
        <v>1.4399999999999976E-6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0.10180494719999986</v>
      </c>
    </row>
    <row r="16" spans="1:21" x14ac:dyDescent="0.25">
      <c r="A16" s="19"/>
      <c r="B16" s="17"/>
      <c r="C16" s="25"/>
      <c r="D16" s="20"/>
      <c r="E16" s="139"/>
      <c r="F16" s="10"/>
      <c r="G16" s="161"/>
      <c r="H16" s="161"/>
      <c r="I16" s="161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14.4</v>
      </c>
      <c r="G17" s="161" t="s">
        <v>167</v>
      </c>
      <c r="H17" s="161"/>
      <c r="I17" s="161">
        <f t="shared" si="3"/>
        <v>14.4</v>
      </c>
      <c r="J17" s="25">
        <f t="shared" si="0"/>
        <v>12.92</v>
      </c>
      <c r="K17" s="150">
        <v>1</v>
      </c>
      <c r="L17" s="26">
        <f t="shared" si="1"/>
        <v>1.292E-5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2.8236714264000007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270</v>
      </c>
      <c r="G18" s="10"/>
      <c r="H18" s="10"/>
      <c r="I18" s="161">
        <f t="shared" si="3"/>
        <v>270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3.1768224840000006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62" t="s">
        <v>1</v>
      </c>
      <c r="E27" s="12" t="s">
        <v>2</v>
      </c>
      <c r="F27" s="162" t="s">
        <v>124</v>
      </c>
      <c r="G27" s="162" t="s">
        <v>157</v>
      </c>
      <c r="H27" s="162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62">
        <v>1</v>
      </c>
      <c r="B28" s="162">
        <v>2</v>
      </c>
      <c r="C28" s="162">
        <v>3</v>
      </c>
      <c r="D28" s="162">
        <v>4</v>
      </c>
      <c r="E28" s="162">
        <v>5</v>
      </c>
      <c r="F28" s="162">
        <v>6</v>
      </c>
      <c r="G28" s="162">
        <v>8</v>
      </c>
      <c r="H28" s="162">
        <v>9</v>
      </c>
      <c r="I28" s="162">
        <v>10</v>
      </c>
      <c r="J28" s="162">
        <v>11</v>
      </c>
      <c r="K28" s="162">
        <v>12</v>
      </c>
      <c r="L28" s="162">
        <v>13</v>
      </c>
      <c r="M28" s="162">
        <v>14</v>
      </c>
      <c r="N28" s="162">
        <v>15</v>
      </c>
      <c r="O28" s="162">
        <v>16</v>
      </c>
    </row>
    <row r="29" spans="1:20" x14ac:dyDescent="0.25">
      <c r="A29" s="460" t="str">
        <f>B7</f>
        <v>кк</v>
      </c>
      <c r="B29" s="460"/>
      <c r="C29" s="25"/>
      <c r="D29" s="163"/>
      <c r="E29" s="13"/>
      <c r="F29" s="163"/>
      <c r="G29" s="25" t="s">
        <v>186</v>
      </c>
      <c r="H29" s="25" t="s">
        <v>187</v>
      </c>
      <c r="I29" s="59" t="s">
        <v>188</v>
      </c>
      <c r="J29" s="161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41.8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39.799999999999997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79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0.9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10.1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100.6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7.6</v>
      </c>
      <c r="G40" s="25"/>
      <c r="H40" s="25">
        <v>0</v>
      </c>
      <c r="I40" s="26"/>
      <c r="J40" s="161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61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61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61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61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61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61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1.9</v>
      </c>
      <c r="G47" s="25">
        <f>IF((F47-E47)&lt;0,0,(F47-E47))</f>
        <v>0</v>
      </c>
      <c r="H47" s="25">
        <v>0.6</v>
      </c>
      <c r="I47" s="26">
        <f>G47/E47*H47</f>
        <v>0</v>
      </c>
      <c r="J47" s="161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60" priority="1" operator="greaterThan">
      <formula>0</formula>
    </cfRule>
  </conditionalFormatting>
  <conditionalFormatting sqref="G45:G48 G27 G29:G41">
    <cfRule type="cellIs" dxfId="259" priority="2" operator="greaterThan">
      <formula>0</formula>
    </cfRule>
  </conditionalFormatting>
  <conditionalFormatting sqref="J4 J19">
    <cfRule type="cellIs" dxfId="258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34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381</v>
      </c>
      <c r="R2" s="462" t="s">
        <v>378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60"/>
      <c r="B5" s="16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62.3</v>
      </c>
      <c r="G8" s="135" t="s">
        <v>167</v>
      </c>
      <c r="H8" s="136">
        <v>3.7999999999999999E-2</v>
      </c>
      <c r="I8" s="161">
        <f>F8*H8</f>
        <v>2.3673999999999999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60.8</v>
      </c>
      <c r="G9" s="135">
        <v>1.43</v>
      </c>
      <c r="H9" s="135"/>
      <c r="I9" s="161">
        <f>F9*G9</f>
        <v>86.943999999999988</v>
      </c>
      <c r="J9" s="25">
        <f t="shared" ref="J9:J18" si="0">IF((I9-E9)&lt;0,0,(I9-E9))</f>
        <v>47.093999999999987</v>
      </c>
      <c r="K9" s="150">
        <v>1</v>
      </c>
      <c r="L9" s="26">
        <f t="shared" ref="L9:L18" si="1">J9*K9/1000000</f>
        <v>4.7093999999999987E-5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0.67976421479999993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1.1000000000000001</v>
      </c>
      <c r="G10" s="161" t="s">
        <v>167</v>
      </c>
      <c r="H10" s="161"/>
      <c r="I10" s="161">
        <f>F10</f>
        <v>1.1000000000000001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49.9</v>
      </c>
      <c r="G11" s="161" t="s">
        <v>167</v>
      </c>
      <c r="H11" s="161"/>
      <c r="I11" s="161">
        <f t="shared" ref="I11:I18" si="3">F11</f>
        <v>49.9</v>
      </c>
      <c r="J11" s="25">
        <f t="shared" si="0"/>
        <v>28.58</v>
      </c>
      <c r="K11" s="150">
        <v>1</v>
      </c>
      <c r="L11" s="26">
        <f t="shared" si="1"/>
        <v>2.8579999999999997E-5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1.0185912E-2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49.3</v>
      </c>
      <c r="G12" s="161" t="s">
        <v>167</v>
      </c>
      <c r="H12" s="161"/>
      <c r="I12" s="161">
        <f t="shared" si="3"/>
        <v>49.3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1.1000000000000001</v>
      </c>
      <c r="G13" s="161" t="s">
        <v>167</v>
      </c>
      <c r="H13" s="161"/>
      <c r="I13" s="161">
        <f t="shared" si="3"/>
        <v>1.1000000000000001</v>
      </c>
      <c r="J13" s="25">
        <f t="shared" si="0"/>
        <v>0.3600000000000001</v>
      </c>
      <c r="K13" s="150">
        <v>1</v>
      </c>
      <c r="L13" s="26">
        <f t="shared" si="1"/>
        <v>3.600000000000001E-7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0.12725190720000007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3.1</v>
      </c>
      <c r="G14" s="161" t="s">
        <v>167</v>
      </c>
      <c r="H14" s="161"/>
      <c r="I14" s="161">
        <f t="shared" si="3"/>
        <v>3.1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56.3</v>
      </c>
      <c r="G15" s="161" t="s">
        <v>167</v>
      </c>
      <c r="H15" s="161"/>
      <c r="I15" s="161">
        <f t="shared" si="3"/>
        <v>56.3</v>
      </c>
      <c r="J15" s="25">
        <f t="shared" si="0"/>
        <v>33.039999999999992</v>
      </c>
      <c r="K15" s="150">
        <v>1</v>
      </c>
      <c r="L15" s="26">
        <f t="shared" si="1"/>
        <v>3.3039999999999995E-5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2.3358579552000003</v>
      </c>
    </row>
    <row r="16" spans="1:21" x14ac:dyDescent="0.25">
      <c r="A16" s="19"/>
      <c r="B16" s="17"/>
      <c r="C16" s="25"/>
      <c r="D16" s="20"/>
      <c r="E16" s="139"/>
      <c r="F16" s="10"/>
      <c r="G16" s="161"/>
      <c r="H16" s="161"/>
      <c r="I16" s="161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20</v>
      </c>
      <c r="G17" s="161" t="s">
        <v>167</v>
      </c>
      <c r="H17" s="161"/>
      <c r="I17" s="161">
        <f t="shared" si="3"/>
        <v>20</v>
      </c>
      <c r="J17" s="25">
        <f t="shared" si="0"/>
        <v>18.52</v>
      </c>
      <c r="K17" s="150">
        <v>1</v>
      </c>
      <c r="L17" s="26">
        <f t="shared" si="1"/>
        <v>1.8519999999999999E-5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4.0475537784000011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280</v>
      </c>
      <c r="G18" s="10"/>
      <c r="H18" s="10"/>
      <c r="I18" s="161">
        <f t="shared" si="3"/>
        <v>280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7.200613767600001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62" t="s">
        <v>1</v>
      </c>
      <c r="E27" s="12" t="s">
        <v>2</v>
      </c>
      <c r="F27" s="162" t="s">
        <v>124</v>
      </c>
      <c r="G27" s="162" t="s">
        <v>157</v>
      </c>
      <c r="H27" s="162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62">
        <v>1</v>
      </c>
      <c r="B28" s="162">
        <v>2</v>
      </c>
      <c r="C28" s="162">
        <v>3</v>
      </c>
      <c r="D28" s="162">
        <v>4</v>
      </c>
      <c r="E28" s="162">
        <v>5</v>
      </c>
      <c r="F28" s="162">
        <v>6</v>
      </c>
      <c r="G28" s="162">
        <v>8</v>
      </c>
      <c r="H28" s="162">
        <v>9</v>
      </c>
      <c r="I28" s="162">
        <v>10</v>
      </c>
      <c r="J28" s="162">
        <v>11</v>
      </c>
      <c r="K28" s="162">
        <v>12</v>
      </c>
      <c r="L28" s="162">
        <v>13</v>
      </c>
      <c r="M28" s="162">
        <v>14</v>
      </c>
      <c r="N28" s="162">
        <v>15</v>
      </c>
      <c r="O28" s="162">
        <v>16</v>
      </c>
    </row>
    <row r="29" spans="1:20" x14ac:dyDescent="0.25">
      <c r="A29" s="460" t="str">
        <f>B7</f>
        <v>кк</v>
      </c>
      <c r="B29" s="460"/>
      <c r="C29" s="25"/>
      <c r="D29" s="163"/>
      <c r="E29" s="13"/>
      <c r="F29" s="163"/>
      <c r="G29" s="25" t="s">
        <v>186</v>
      </c>
      <c r="H29" s="25" t="s">
        <v>187</v>
      </c>
      <c r="I29" s="59" t="s">
        <v>188</v>
      </c>
      <c r="J29" s="161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62.3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60.8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119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1.1000000000000001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49.9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49.3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1.1000000000000001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7.6</v>
      </c>
      <c r="G40" s="25"/>
      <c r="H40" s="25">
        <v>0</v>
      </c>
      <c r="I40" s="26"/>
      <c r="J40" s="161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61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61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61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61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61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8</v>
      </c>
      <c r="G46" s="25">
        <f>IF((F46-E46)&lt;0,0,(F46-E46))</f>
        <v>0</v>
      </c>
      <c r="H46" s="25">
        <v>1</v>
      </c>
      <c r="I46" s="26">
        <f>G46/E46*H46</f>
        <v>0</v>
      </c>
      <c r="J46" s="161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3.1</v>
      </c>
      <c r="G47" s="25">
        <f>IF((F47-E47)&lt;0,0,(F47-E47))</f>
        <v>0</v>
      </c>
      <c r="H47" s="25">
        <v>0.6</v>
      </c>
      <c r="I47" s="26">
        <f>G47/E47*H47</f>
        <v>0</v>
      </c>
      <c r="J47" s="161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57" priority="1" operator="greaterThan">
      <formula>0</formula>
    </cfRule>
  </conditionalFormatting>
  <conditionalFormatting sqref="G45:G48 G27 G29:G41">
    <cfRule type="cellIs" dxfId="256" priority="2" operator="greaterThan">
      <formula>0</formula>
    </cfRule>
  </conditionalFormatting>
  <conditionalFormatting sqref="J4 J19">
    <cfRule type="cellIs" dxfId="255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31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381</v>
      </c>
      <c r="R2" s="462" t="s">
        <v>380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60"/>
      <c r="B5" s="16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62.3</v>
      </c>
      <c r="G8" s="135" t="s">
        <v>167</v>
      </c>
      <c r="H8" s="136">
        <v>3.7999999999999999E-2</v>
      </c>
      <c r="I8" s="161">
        <f>F8*H8</f>
        <v>2.3673999999999999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60.8</v>
      </c>
      <c r="G9" s="135">
        <v>1.43</v>
      </c>
      <c r="H9" s="135"/>
      <c r="I9" s="161">
        <f>F9*G9</f>
        <v>86.943999999999988</v>
      </c>
      <c r="J9" s="25">
        <f t="shared" ref="J9:J18" si="0">IF((I9-E9)&lt;0,0,(I9-E9))</f>
        <v>47.093999999999987</v>
      </c>
      <c r="K9" s="150">
        <v>1</v>
      </c>
      <c r="L9" s="26">
        <f t="shared" ref="L9:L18" si="1">J9*K9/1000000</f>
        <v>4.7093999999999987E-5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0.67976421479999993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1.1000000000000001</v>
      </c>
      <c r="G10" s="161" t="s">
        <v>167</v>
      </c>
      <c r="H10" s="161"/>
      <c r="I10" s="161">
        <f>F10</f>
        <v>1.1000000000000001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49.9</v>
      </c>
      <c r="G11" s="161" t="s">
        <v>167</v>
      </c>
      <c r="H11" s="161"/>
      <c r="I11" s="161">
        <f t="shared" ref="I11:I18" si="3">F11</f>
        <v>49.9</v>
      </c>
      <c r="J11" s="25">
        <f t="shared" si="0"/>
        <v>28.58</v>
      </c>
      <c r="K11" s="150">
        <v>1</v>
      </c>
      <c r="L11" s="26">
        <f t="shared" si="1"/>
        <v>2.8579999999999997E-5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1.0185912E-2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49.3</v>
      </c>
      <c r="G12" s="161" t="s">
        <v>167</v>
      </c>
      <c r="H12" s="161"/>
      <c r="I12" s="161">
        <f t="shared" si="3"/>
        <v>49.3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1.1000000000000001</v>
      </c>
      <c r="G13" s="161" t="s">
        <v>167</v>
      </c>
      <c r="H13" s="161"/>
      <c r="I13" s="161">
        <f t="shared" si="3"/>
        <v>1.1000000000000001</v>
      </c>
      <c r="J13" s="25">
        <f t="shared" si="0"/>
        <v>0.3600000000000001</v>
      </c>
      <c r="K13" s="150">
        <v>1</v>
      </c>
      <c r="L13" s="26">
        <f t="shared" si="1"/>
        <v>3.600000000000001E-7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0.12725190720000007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3.1</v>
      </c>
      <c r="G14" s="161" t="s">
        <v>167</v>
      </c>
      <c r="H14" s="161"/>
      <c r="I14" s="161">
        <f t="shared" si="3"/>
        <v>3.1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56.3</v>
      </c>
      <c r="G15" s="161" t="s">
        <v>167</v>
      </c>
      <c r="H15" s="161"/>
      <c r="I15" s="161">
        <f t="shared" si="3"/>
        <v>56.3</v>
      </c>
      <c r="J15" s="25">
        <f t="shared" si="0"/>
        <v>33.039999999999992</v>
      </c>
      <c r="K15" s="150">
        <v>1</v>
      </c>
      <c r="L15" s="26">
        <f t="shared" si="1"/>
        <v>3.3039999999999995E-5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2.3358579552000003</v>
      </c>
    </row>
    <row r="16" spans="1:21" x14ac:dyDescent="0.25">
      <c r="A16" s="19"/>
      <c r="B16" s="17"/>
      <c r="C16" s="25"/>
      <c r="D16" s="20"/>
      <c r="E16" s="139"/>
      <c r="F16" s="10"/>
      <c r="G16" s="161"/>
      <c r="H16" s="161"/>
      <c r="I16" s="161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20</v>
      </c>
      <c r="G17" s="161" t="s">
        <v>167</v>
      </c>
      <c r="H17" s="161"/>
      <c r="I17" s="161">
        <f t="shared" si="3"/>
        <v>20</v>
      </c>
      <c r="J17" s="25">
        <f t="shared" si="0"/>
        <v>18.52</v>
      </c>
      <c r="K17" s="150">
        <v>1</v>
      </c>
      <c r="L17" s="26">
        <f t="shared" si="1"/>
        <v>1.8519999999999999E-5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4.0475537784000011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280</v>
      </c>
      <c r="G18" s="10"/>
      <c r="H18" s="10"/>
      <c r="I18" s="161">
        <f t="shared" si="3"/>
        <v>280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7.200613767600001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62" t="s">
        <v>1</v>
      </c>
      <c r="E27" s="12" t="s">
        <v>2</v>
      </c>
      <c r="F27" s="162" t="s">
        <v>124</v>
      </c>
      <c r="G27" s="162" t="s">
        <v>157</v>
      </c>
      <c r="H27" s="162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62">
        <v>1</v>
      </c>
      <c r="B28" s="162">
        <v>2</v>
      </c>
      <c r="C28" s="162">
        <v>3</v>
      </c>
      <c r="D28" s="162">
        <v>4</v>
      </c>
      <c r="E28" s="162">
        <v>5</v>
      </c>
      <c r="F28" s="162">
        <v>6</v>
      </c>
      <c r="G28" s="162">
        <v>8</v>
      </c>
      <c r="H28" s="162">
        <v>9</v>
      </c>
      <c r="I28" s="162">
        <v>10</v>
      </c>
      <c r="J28" s="162">
        <v>11</v>
      </c>
      <c r="K28" s="162">
        <v>12</v>
      </c>
      <c r="L28" s="162">
        <v>13</v>
      </c>
      <c r="M28" s="162">
        <v>14</v>
      </c>
      <c r="N28" s="162">
        <v>15</v>
      </c>
      <c r="O28" s="162">
        <v>16</v>
      </c>
    </row>
    <row r="29" spans="1:20" x14ac:dyDescent="0.25">
      <c r="A29" s="460" t="str">
        <f>B7</f>
        <v>кк</v>
      </c>
      <c r="B29" s="460"/>
      <c r="C29" s="25"/>
      <c r="D29" s="163"/>
      <c r="E29" s="13"/>
      <c r="F29" s="163"/>
      <c r="G29" s="25" t="s">
        <v>186</v>
      </c>
      <c r="H29" s="25" t="s">
        <v>187</v>
      </c>
      <c r="I29" s="59" t="s">
        <v>188</v>
      </c>
      <c r="J29" s="161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62.3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60.8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119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1.1000000000000001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49.9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49.3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1.1000000000000001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7.6</v>
      </c>
      <c r="G40" s="25"/>
      <c r="H40" s="25">
        <v>0</v>
      </c>
      <c r="I40" s="26"/>
      <c r="J40" s="161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61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61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61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61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61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8</v>
      </c>
      <c r="G46" s="25">
        <f>IF((F46-E46)&lt;0,0,(F46-E46))</f>
        <v>0</v>
      </c>
      <c r="H46" s="25">
        <v>1</v>
      </c>
      <c r="I46" s="26">
        <f>G46/E46*H46</f>
        <v>0</v>
      </c>
      <c r="J46" s="161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3.1</v>
      </c>
      <c r="G47" s="25">
        <f>IF((F47-E47)&lt;0,0,(F47-E47))</f>
        <v>0</v>
      </c>
      <c r="H47" s="25">
        <v>0.6</v>
      </c>
      <c r="I47" s="26">
        <f>G47/E47*H47</f>
        <v>0</v>
      </c>
      <c r="J47" s="161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54" priority="1" operator="greaterThan">
      <formula>0</formula>
    </cfRule>
  </conditionalFormatting>
  <conditionalFormatting sqref="G45:G48 G27 G29:G41">
    <cfRule type="cellIs" dxfId="253" priority="2" operator="greaterThan">
      <formula>0</formula>
    </cfRule>
  </conditionalFormatting>
  <conditionalFormatting sqref="J4 J19">
    <cfRule type="cellIs" dxfId="252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31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385</v>
      </c>
      <c r="R2" s="462" t="s">
        <v>384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60"/>
      <c r="B5" s="16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85</v>
      </c>
      <c r="G8" s="135" t="s">
        <v>167</v>
      </c>
      <c r="H8" s="136">
        <v>3.7999999999999999E-2</v>
      </c>
      <c r="I8" s="161">
        <f>F8*H8</f>
        <v>3.23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110</v>
      </c>
      <c r="G9" s="135">
        <v>1.43</v>
      </c>
      <c r="H9" s="135"/>
      <c r="I9" s="161">
        <f>F9*G9</f>
        <v>157.29999999999998</v>
      </c>
      <c r="J9" s="25">
        <f t="shared" ref="J9:J18" si="0">IF((I9-E9)&lt;0,0,(I9-E9))</f>
        <v>117.44999999999999</v>
      </c>
      <c r="K9" s="150">
        <v>1</v>
      </c>
      <c r="L9" s="26">
        <f t="shared" ref="L9:L18" si="1">J9*K9/1000000</f>
        <v>1.1745E-4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1.6952967900000004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1.0900000000000001</v>
      </c>
      <c r="G10" s="161" t="s">
        <v>167</v>
      </c>
      <c r="H10" s="161"/>
      <c r="I10" s="161">
        <f>F10</f>
        <v>1.0900000000000001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10.5</v>
      </c>
      <c r="G11" s="161" t="s">
        <v>167</v>
      </c>
      <c r="H11" s="161"/>
      <c r="I11" s="161">
        <f t="shared" ref="I11:I18" si="3">F11</f>
        <v>10.5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20.3</v>
      </c>
      <c r="G12" s="161" t="s">
        <v>167</v>
      </c>
      <c r="H12" s="161"/>
      <c r="I12" s="161">
        <f t="shared" si="3"/>
        <v>20.3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1.6</v>
      </c>
      <c r="G13" s="161" t="s">
        <v>167</v>
      </c>
      <c r="H13" s="161"/>
      <c r="I13" s="161">
        <f t="shared" si="3"/>
        <v>1.6</v>
      </c>
      <c r="J13" s="25">
        <f t="shared" si="0"/>
        <v>0.8600000000000001</v>
      </c>
      <c r="K13" s="150">
        <v>1</v>
      </c>
      <c r="L13" s="26">
        <f t="shared" si="1"/>
        <v>8.6000000000000013E-7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0.30399066720000012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5.4</v>
      </c>
      <c r="G14" s="161" t="s">
        <v>167</v>
      </c>
      <c r="H14" s="161"/>
      <c r="I14" s="161">
        <f t="shared" si="3"/>
        <v>5.4</v>
      </c>
      <c r="J14" s="25">
        <f t="shared" si="0"/>
        <v>1.7800000000000002</v>
      </c>
      <c r="K14" s="150">
        <v>1</v>
      </c>
      <c r="L14" s="26">
        <f t="shared" si="1"/>
        <v>1.7800000000000003E-6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0.12606426360000003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18.5</v>
      </c>
      <c r="G15" s="161" t="s">
        <v>167</v>
      </c>
      <c r="H15" s="161"/>
      <c r="I15" s="161">
        <f t="shared" si="3"/>
        <v>18.5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61"/>
      <c r="H16" s="161"/>
      <c r="I16" s="161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6.2</v>
      </c>
      <c r="G17" s="161" t="s">
        <v>167</v>
      </c>
      <c r="H17" s="161"/>
      <c r="I17" s="161">
        <f t="shared" si="3"/>
        <v>6.2</v>
      </c>
      <c r="J17" s="25">
        <f t="shared" si="0"/>
        <v>4.7200000000000006</v>
      </c>
      <c r="K17" s="150">
        <v>1</v>
      </c>
      <c r="L17" s="26">
        <f t="shared" si="1"/>
        <v>4.7200000000000005E-6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1.0315579824000003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310</v>
      </c>
      <c r="G18" s="10"/>
      <c r="H18" s="10"/>
      <c r="I18" s="161">
        <f t="shared" si="3"/>
        <v>310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3.1569097032000011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62" t="s">
        <v>1</v>
      </c>
      <c r="E27" s="12" t="s">
        <v>2</v>
      </c>
      <c r="F27" s="162" t="s">
        <v>124</v>
      </c>
      <c r="G27" s="162" t="s">
        <v>157</v>
      </c>
      <c r="H27" s="162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62">
        <v>1</v>
      </c>
      <c r="B28" s="162">
        <v>2</v>
      </c>
      <c r="C28" s="162">
        <v>3</v>
      </c>
      <c r="D28" s="162">
        <v>4</v>
      </c>
      <c r="E28" s="162">
        <v>5</v>
      </c>
      <c r="F28" s="162">
        <v>6</v>
      </c>
      <c r="G28" s="162">
        <v>8</v>
      </c>
      <c r="H28" s="162">
        <v>9</v>
      </c>
      <c r="I28" s="162">
        <v>10</v>
      </c>
      <c r="J28" s="162">
        <v>11</v>
      </c>
      <c r="K28" s="162">
        <v>12</v>
      </c>
      <c r="L28" s="162">
        <v>13</v>
      </c>
      <c r="M28" s="162">
        <v>14</v>
      </c>
      <c r="N28" s="162">
        <v>15</v>
      </c>
      <c r="O28" s="162">
        <v>16</v>
      </c>
    </row>
    <row r="29" spans="1:20" x14ac:dyDescent="0.25">
      <c r="A29" s="460" t="str">
        <f>B7</f>
        <v>кк</v>
      </c>
      <c r="B29" s="460"/>
      <c r="C29" s="25"/>
      <c r="D29" s="163"/>
      <c r="E29" s="13"/>
      <c r="F29" s="163"/>
      <c r="G29" s="25" t="s">
        <v>186</v>
      </c>
      <c r="H29" s="25" t="s">
        <v>187</v>
      </c>
      <c r="I29" s="59" t="s">
        <v>188</v>
      </c>
      <c r="J29" s="161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85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110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187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1.0900000000000001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10.5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20.3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1.6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7.2</v>
      </c>
      <c r="G40" s="25"/>
      <c r="H40" s="25">
        <v>0</v>
      </c>
      <c r="I40" s="26"/>
      <c r="J40" s="161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61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61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61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61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61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61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5.4</v>
      </c>
      <c r="G47" s="25">
        <f>IF((F47-E47)&lt;0,0,(F47-E47))</f>
        <v>0</v>
      </c>
      <c r="H47" s="25">
        <v>0.6</v>
      </c>
      <c r="I47" s="26">
        <f>G47/E47*H47</f>
        <v>0</v>
      </c>
      <c r="J47" s="161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51" priority="1" operator="greaterThan">
      <formula>0</formula>
    </cfRule>
  </conditionalFormatting>
  <conditionalFormatting sqref="G45:G48 G27 G29:G41">
    <cfRule type="cellIs" dxfId="250" priority="2" operator="greaterThan">
      <formula>0</formula>
    </cfRule>
  </conditionalFormatting>
  <conditionalFormatting sqref="J4 J19">
    <cfRule type="cellIs" dxfId="249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31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402</v>
      </c>
      <c r="R2" s="462" t="s">
        <v>401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60"/>
      <c r="B5" s="16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47</v>
      </c>
      <c r="G8" s="135" t="s">
        <v>167</v>
      </c>
      <c r="H8" s="136">
        <v>3.7999999999999999E-2</v>
      </c>
      <c r="I8" s="161">
        <f>F8*H8</f>
        <v>1.786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61.8</v>
      </c>
      <c r="G9" s="135">
        <v>1.43</v>
      </c>
      <c r="H9" s="135"/>
      <c r="I9" s="161">
        <f>F9*G9</f>
        <v>88.373999999999995</v>
      </c>
      <c r="J9" s="25">
        <f t="shared" ref="J9:J18" si="0">IF((I9-E9)&lt;0,0,(I9-E9))</f>
        <v>48.523999999999994</v>
      </c>
      <c r="K9" s="150">
        <v>1</v>
      </c>
      <c r="L9" s="26">
        <f t="shared" ref="L9:L18" si="1">J9*K9/1000000</f>
        <v>4.8523999999999991E-5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0.70040512080000006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0.44</v>
      </c>
      <c r="G10" s="161" t="s">
        <v>167</v>
      </c>
      <c r="H10" s="161"/>
      <c r="I10" s="161">
        <f>F10</f>
        <v>0.44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12.2</v>
      </c>
      <c r="G11" s="161" t="s">
        <v>167</v>
      </c>
      <c r="H11" s="161"/>
      <c r="I11" s="161">
        <f t="shared" ref="I11:I18" si="3">F11</f>
        <v>12.2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33</v>
      </c>
      <c r="G12" s="161" t="s">
        <v>167</v>
      </c>
      <c r="H12" s="161"/>
      <c r="I12" s="161">
        <f t="shared" si="3"/>
        <v>33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0.45</v>
      </c>
      <c r="G13" s="161" t="s">
        <v>167</v>
      </c>
      <c r="H13" s="161"/>
      <c r="I13" s="161">
        <f t="shared" si="3"/>
        <v>0.45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4.24</v>
      </c>
      <c r="G14" s="161" t="s">
        <v>167</v>
      </c>
      <c r="H14" s="161"/>
      <c r="I14" s="161">
        <f t="shared" si="3"/>
        <v>4.24</v>
      </c>
      <c r="J14" s="25">
        <f t="shared" si="0"/>
        <v>0.62000000000000011</v>
      </c>
      <c r="K14" s="150">
        <v>1</v>
      </c>
      <c r="L14" s="26">
        <f t="shared" si="1"/>
        <v>6.200000000000001E-7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4.3910024400000011E-2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4.24</v>
      </c>
      <c r="G15" s="161" t="s">
        <v>167</v>
      </c>
      <c r="H15" s="161"/>
      <c r="I15" s="161">
        <f t="shared" si="3"/>
        <v>4.24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61"/>
      <c r="H16" s="161"/>
      <c r="I16" s="161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12.8</v>
      </c>
      <c r="G17" s="161" t="s">
        <v>167</v>
      </c>
      <c r="H17" s="161"/>
      <c r="I17" s="161">
        <f t="shared" si="3"/>
        <v>12.8</v>
      </c>
      <c r="J17" s="25">
        <f t="shared" si="0"/>
        <v>11.32</v>
      </c>
      <c r="K17" s="150">
        <v>1</v>
      </c>
      <c r="L17" s="26">
        <f t="shared" si="1"/>
        <v>1.132E-5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2.4739907544000008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274</v>
      </c>
      <c r="G18" s="10"/>
      <c r="H18" s="10"/>
      <c r="I18" s="161">
        <f t="shared" si="3"/>
        <v>274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3.2183058996000007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62" t="s">
        <v>1</v>
      </c>
      <c r="E27" s="12" t="s">
        <v>2</v>
      </c>
      <c r="F27" s="162" t="s">
        <v>124</v>
      </c>
      <c r="G27" s="162" t="s">
        <v>157</v>
      </c>
      <c r="H27" s="162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62">
        <v>1</v>
      </c>
      <c r="B28" s="162">
        <v>2</v>
      </c>
      <c r="C28" s="162">
        <v>3</v>
      </c>
      <c r="D28" s="162">
        <v>4</v>
      </c>
      <c r="E28" s="162">
        <v>5</v>
      </c>
      <c r="F28" s="162">
        <v>6</v>
      </c>
      <c r="G28" s="162">
        <v>8</v>
      </c>
      <c r="H28" s="162">
        <v>9</v>
      </c>
      <c r="I28" s="162">
        <v>10</v>
      </c>
      <c r="J28" s="162">
        <v>11</v>
      </c>
      <c r="K28" s="162">
        <v>12</v>
      </c>
      <c r="L28" s="162">
        <v>13</v>
      </c>
      <c r="M28" s="162">
        <v>14</v>
      </c>
      <c r="N28" s="162">
        <v>15</v>
      </c>
      <c r="O28" s="162">
        <v>16</v>
      </c>
    </row>
    <row r="29" spans="1:20" x14ac:dyDescent="0.25">
      <c r="A29" s="460" t="str">
        <f>B7</f>
        <v>кк</v>
      </c>
      <c r="B29" s="460"/>
      <c r="C29" s="25"/>
      <c r="D29" s="163"/>
      <c r="E29" s="13"/>
      <c r="F29" s="163"/>
      <c r="G29" s="25" t="s">
        <v>186</v>
      </c>
      <c r="H29" s="25" t="s">
        <v>187</v>
      </c>
      <c r="I29" s="59" t="s">
        <v>188</v>
      </c>
      <c r="J29" s="161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47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61.8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102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0.44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12.2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33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0.45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7.3</v>
      </c>
      <c r="G40" s="25"/>
      <c r="H40" s="25">
        <v>0</v>
      </c>
      <c r="I40" s="26"/>
      <c r="J40" s="161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61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61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61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61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61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6.2</v>
      </c>
      <c r="G46" s="25">
        <f>IF((F46-E46)&lt;0,0,(F46-E46))</f>
        <v>0</v>
      </c>
      <c r="H46" s="25">
        <v>1</v>
      </c>
      <c r="I46" s="26">
        <f>G46/E46*H46</f>
        <v>0</v>
      </c>
      <c r="J46" s="161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4.24</v>
      </c>
      <c r="G47" s="25">
        <f>IF((F47-E47)&lt;0,0,(F47-E47))</f>
        <v>0</v>
      </c>
      <c r="H47" s="25">
        <v>0.6</v>
      </c>
      <c r="I47" s="26">
        <f>G47/E47*H47</f>
        <v>0</v>
      </c>
      <c r="J47" s="161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48" priority="1" operator="greaterThan">
      <formula>0</formula>
    </cfRule>
  </conditionalFormatting>
  <conditionalFormatting sqref="G45:G48 G27 G29:G41">
    <cfRule type="cellIs" dxfId="247" priority="2" operator="greaterThan">
      <formula>0</formula>
    </cfRule>
  </conditionalFormatting>
  <conditionalFormatting sqref="J4 J19">
    <cfRule type="cellIs" dxfId="246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8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406</v>
      </c>
      <c r="R2" s="462" t="s">
        <v>405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60"/>
      <c r="B5" s="16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40.799999999999997</v>
      </c>
      <c r="G8" s="135" t="s">
        <v>167</v>
      </c>
      <c r="H8" s="136">
        <v>3.7999999999999999E-2</v>
      </c>
      <c r="I8" s="161">
        <f>F8*H8</f>
        <v>1.5503999999999998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39.5</v>
      </c>
      <c r="G9" s="135">
        <v>1.43</v>
      </c>
      <c r="H9" s="135"/>
      <c r="I9" s="161">
        <f>F9*G9</f>
        <v>56.484999999999999</v>
      </c>
      <c r="J9" s="25">
        <f t="shared" ref="J9:J18" si="0">IF((I9-E9)&lt;0,0,(I9-E9))</f>
        <v>16.634999999999998</v>
      </c>
      <c r="K9" s="150">
        <v>1</v>
      </c>
      <c r="L9" s="26">
        <f t="shared" ref="L9:L18" si="1">J9*K9/1000000</f>
        <v>1.6634999999999999E-5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0.24011291700000001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0.2</v>
      </c>
      <c r="G10" s="161" t="s">
        <v>167</v>
      </c>
      <c r="H10" s="161"/>
      <c r="I10" s="161">
        <f>F10</f>
        <v>0.2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10</v>
      </c>
      <c r="G11" s="161" t="s">
        <v>167</v>
      </c>
      <c r="H11" s="161"/>
      <c r="I11" s="161">
        <f t="shared" ref="I11:I18" si="3">F11</f>
        <v>10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10</v>
      </c>
      <c r="G12" s="161" t="s">
        <v>167</v>
      </c>
      <c r="H12" s="161"/>
      <c r="I12" s="161">
        <f t="shared" si="3"/>
        <v>10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</v>
      </c>
      <c r="G13" s="161" t="s">
        <v>167</v>
      </c>
      <c r="H13" s="161"/>
      <c r="I13" s="161">
        <f t="shared" si="3"/>
        <v>0.7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0.34</v>
      </c>
      <c r="G14" s="161" t="s">
        <v>167</v>
      </c>
      <c r="H14" s="161"/>
      <c r="I14" s="161">
        <f t="shared" si="3"/>
        <v>0.34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4.84</v>
      </c>
      <c r="G15" s="161" t="s">
        <v>167</v>
      </c>
      <c r="H15" s="161"/>
      <c r="I15" s="161">
        <f t="shared" si="3"/>
        <v>4.84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61"/>
      <c r="H16" s="161"/>
      <c r="I16" s="161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2.09</v>
      </c>
      <c r="G17" s="161" t="s">
        <v>167</v>
      </c>
      <c r="H17" s="161"/>
      <c r="I17" s="161">
        <f t="shared" si="3"/>
        <v>2.09</v>
      </c>
      <c r="J17" s="25">
        <f t="shared" si="0"/>
        <v>0.60999999999999988</v>
      </c>
      <c r="K17" s="150">
        <v>1</v>
      </c>
      <c r="L17" s="26">
        <f t="shared" si="1"/>
        <v>6.0999999999999988E-7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0.1333157562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300</v>
      </c>
      <c r="G18" s="10"/>
      <c r="H18" s="10"/>
      <c r="I18" s="161">
        <f t="shared" si="3"/>
        <v>300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0.37342867320000001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62" t="s">
        <v>1</v>
      </c>
      <c r="E27" s="12" t="s">
        <v>2</v>
      </c>
      <c r="F27" s="162" t="s">
        <v>124</v>
      </c>
      <c r="G27" s="162" t="s">
        <v>157</v>
      </c>
      <c r="H27" s="162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62">
        <v>1</v>
      </c>
      <c r="B28" s="162">
        <v>2</v>
      </c>
      <c r="C28" s="162">
        <v>3</v>
      </c>
      <c r="D28" s="162">
        <v>4</v>
      </c>
      <c r="E28" s="162">
        <v>5</v>
      </c>
      <c r="F28" s="162">
        <v>6</v>
      </c>
      <c r="G28" s="162">
        <v>8</v>
      </c>
      <c r="H28" s="162">
        <v>9</v>
      </c>
      <c r="I28" s="162">
        <v>10</v>
      </c>
      <c r="J28" s="162">
        <v>11</v>
      </c>
      <c r="K28" s="162">
        <v>12</v>
      </c>
      <c r="L28" s="162">
        <v>13</v>
      </c>
      <c r="M28" s="162">
        <v>14</v>
      </c>
      <c r="N28" s="162">
        <v>15</v>
      </c>
      <c r="O28" s="162">
        <v>16</v>
      </c>
    </row>
    <row r="29" spans="1:20" x14ac:dyDescent="0.25">
      <c r="A29" s="460" t="str">
        <f>B7</f>
        <v>кк</v>
      </c>
      <c r="B29" s="460"/>
      <c r="C29" s="25"/>
      <c r="D29" s="163"/>
      <c r="E29" s="13"/>
      <c r="F29" s="163"/>
      <c r="G29" s="25" t="s">
        <v>186</v>
      </c>
      <c r="H29" s="25" t="s">
        <v>187</v>
      </c>
      <c r="I29" s="59" t="s">
        <v>188</v>
      </c>
      <c r="J29" s="161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40.799999999999997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39.5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65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10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7.2</v>
      </c>
      <c r="G40" s="25"/>
      <c r="H40" s="25">
        <v>0</v>
      </c>
      <c r="I40" s="26"/>
      <c r="J40" s="161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61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61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61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61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61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61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0.34</v>
      </c>
      <c r="G47" s="25">
        <f>IF((F47-E47)&lt;0,0,(F47-E47))</f>
        <v>0</v>
      </c>
      <c r="H47" s="25">
        <v>0.6</v>
      </c>
      <c r="I47" s="26">
        <f>G47/E47*H47</f>
        <v>0</v>
      </c>
      <c r="J47" s="161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45" priority="1" operator="greaterThan">
      <formula>0</formula>
    </cfRule>
  </conditionalFormatting>
  <conditionalFormatting sqref="G45:G48 G27 G29:G41">
    <cfRule type="cellIs" dxfId="244" priority="2" operator="greaterThan">
      <formula>0</formula>
    </cfRule>
  </conditionalFormatting>
  <conditionalFormatting sqref="J4 J19">
    <cfRule type="cellIs" dxfId="243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5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410</v>
      </c>
      <c r="R2" s="462" t="s">
        <v>409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60"/>
      <c r="B5" s="16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126</v>
      </c>
      <c r="G8" s="135" t="s">
        <v>167</v>
      </c>
      <c r="H8" s="136">
        <v>3.7999999999999999E-2</v>
      </c>
      <c r="I8" s="161">
        <f>F8*H8</f>
        <v>4.7880000000000003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6.6</v>
      </c>
      <c r="G9" s="135">
        <v>1.43</v>
      </c>
      <c r="H9" s="135"/>
      <c r="I9" s="161">
        <f>F9*G9</f>
        <v>9.4379999999999988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0.51</v>
      </c>
      <c r="G10" s="161" t="s">
        <v>167</v>
      </c>
      <c r="H10" s="161"/>
      <c r="I10" s="161">
        <f>F10</f>
        <v>0.51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0</v>
      </c>
      <c r="G11" s="161" t="s">
        <v>167</v>
      </c>
      <c r="H11" s="161"/>
      <c r="I11" s="161">
        <f t="shared" ref="I11:I18" si="3">F11</f>
        <v>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35.9</v>
      </c>
      <c r="G12" s="161" t="s">
        <v>167</v>
      </c>
      <c r="H12" s="161"/>
      <c r="I12" s="161">
        <f t="shared" si="3"/>
        <v>35.9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0.76</v>
      </c>
      <c r="G13" s="161" t="s">
        <v>167</v>
      </c>
      <c r="H13" s="161"/>
      <c r="I13" s="161">
        <f t="shared" si="3"/>
        <v>0.76</v>
      </c>
      <c r="J13" s="25">
        <f t="shared" si="0"/>
        <v>2.0000000000000018E-2</v>
      </c>
      <c r="K13" s="150">
        <v>1</v>
      </c>
      <c r="L13" s="26">
        <f t="shared" si="1"/>
        <v>2.0000000000000017E-8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7.069550400000007E-3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0.35</v>
      </c>
      <c r="G14" s="161" t="s">
        <v>167</v>
      </c>
      <c r="H14" s="161"/>
      <c r="I14" s="161">
        <f t="shared" si="3"/>
        <v>0.35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15.3</v>
      </c>
      <c r="G15" s="161" t="s">
        <v>167</v>
      </c>
      <c r="H15" s="161"/>
      <c r="I15" s="161">
        <f t="shared" si="3"/>
        <v>15.3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61"/>
      <c r="H16" s="161"/>
      <c r="I16" s="161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1.2</v>
      </c>
      <c r="G17" s="161" t="s">
        <v>167</v>
      </c>
      <c r="H17" s="161"/>
      <c r="I17" s="161">
        <f t="shared" si="3"/>
        <v>1.2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282</v>
      </c>
      <c r="G18" s="10"/>
      <c r="H18" s="10"/>
      <c r="I18" s="161">
        <f t="shared" si="3"/>
        <v>282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7.069550400000007E-3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62" t="s">
        <v>1</v>
      </c>
      <c r="E27" s="12" t="s">
        <v>2</v>
      </c>
      <c r="F27" s="162" t="s">
        <v>124</v>
      </c>
      <c r="G27" s="162" t="s">
        <v>157</v>
      </c>
      <c r="H27" s="162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62">
        <v>1</v>
      </c>
      <c r="B28" s="162">
        <v>2</v>
      </c>
      <c r="C28" s="162">
        <v>3</v>
      </c>
      <c r="D28" s="162">
        <v>4</v>
      </c>
      <c r="E28" s="162">
        <v>5</v>
      </c>
      <c r="F28" s="162">
        <v>6</v>
      </c>
      <c r="G28" s="162">
        <v>8</v>
      </c>
      <c r="H28" s="162">
        <v>9</v>
      </c>
      <c r="I28" s="162">
        <v>10</v>
      </c>
      <c r="J28" s="162">
        <v>11</v>
      </c>
      <c r="K28" s="162">
        <v>12</v>
      </c>
      <c r="L28" s="162">
        <v>13</v>
      </c>
      <c r="M28" s="162">
        <v>14</v>
      </c>
      <c r="N28" s="162">
        <v>15</v>
      </c>
      <c r="O28" s="162">
        <v>16</v>
      </c>
    </row>
    <row r="29" spans="1:20" x14ac:dyDescent="0.25">
      <c r="A29" s="460" t="str">
        <f>B7</f>
        <v>кк</v>
      </c>
      <c r="B29" s="460"/>
      <c r="C29" s="25"/>
      <c r="D29" s="163"/>
      <c r="E29" s="13"/>
      <c r="F29" s="163"/>
      <c r="G29" s="25" t="s">
        <v>186</v>
      </c>
      <c r="H29" s="25" t="s">
        <v>187</v>
      </c>
      <c r="I29" s="59" t="s">
        <v>188</v>
      </c>
      <c r="J29" s="161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126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6.6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79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0.51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35.9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0.76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7.16</v>
      </c>
      <c r="G40" s="25"/>
      <c r="H40" s="25">
        <v>0</v>
      </c>
      <c r="I40" s="26"/>
      <c r="J40" s="161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61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61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61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61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61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10.3</v>
      </c>
      <c r="G46" s="25">
        <f>IF((F46-E46)&lt;0,0,(F46-E46))</f>
        <v>0</v>
      </c>
      <c r="H46" s="25">
        <v>1</v>
      </c>
      <c r="I46" s="26">
        <f>G46/E46*H46</f>
        <v>0</v>
      </c>
      <c r="J46" s="161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0.35</v>
      </c>
      <c r="G47" s="25">
        <f>IF((F47-E47)&lt;0,0,(F47-E47))</f>
        <v>0</v>
      </c>
      <c r="H47" s="25">
        <v>0.6</v>
      </c>
      <c r="I47" s="26">
        <f>G47/E47*H47</f>
        <v>0</v>
      </c>
      <c r="J47" s="161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42" priority="1" operator="greaterThan">
      <formula>0</formula>
    </cfRule>
  </conditionalFormatting>
  <conditionalFormatting sqref="G45:G48 G27 G29:G41">
    <cfRule type="cellIs" dxfId="241" priority="2" operator="greaterThan">
      <formula>0</formula>
    </cfRule>
  </conditionalFormatting>
  <conditionalFormatting sqref="J4 J19">
    <cfRule type="cellIs" dxfId="240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8" workbookViewId="0">
      <selection activeCell="K8" sqref="K8:K18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414</v>
      </c>
      <c r="R2" s="462" t="s">
        <v>413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60"/>
      <c r="B5" s="16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20</v>
      </c>
      <c r="G8" s="135" t="s">
        <v>167</v>
      </c>
      <c r="H8" s="136">
        <v>3.7999999999999999E-2</v>
      </c>
      <c r="I8" s="161">
        <f>F8*H8</f>
        <v>0.76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20.100000000000001</v>
      </c>
      <c r="G9" s="135">
        <v>1.43</v>
      </c>
      <c r="H9" s="135"/>
      <c r="I9" s="161">
        <f>F9*G9</f>
        <v>28.743000000000002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0.06</v>
      </c>
      <c r="G10" s="161" t="s">
        <v>167</v>
      </c>
      <c r="H10" s="161"/>
      <c r="I10" s="161">
        <f>F10</f>
        <v>0.06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10</v>
      </c>
      <c r="G11" s="161" t="s">
        <v>167</v>
      </c>
      <c r="H11" s="161"/>
      <c r="I11" s="161">
        <f t="shared" ref="I11:I18" si="3">F11</f>
        <v>10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33.700000000000003</v>
      </c>
      <c r="G12" s="161" t="s">
        <v>167</v>
      </c>
      <c r="H12" s="161"/>
      <c r="I12" s="161">
        <f t="shared" si="3"/>
        <v>33.700000000000003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0.33</v>
      </c>
      <c r="G13" s="161" t="s">
        <v>167</v>
      </c>
      <c r="H13" s="161"/>
      <c r="I13" s="161">
        <f t="shared" si="3"/>
        <v>0.33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0.4</v>
      </c>
      <c r="G14" s="161" t="s">
        <v>167</v>
      </c>
      <c r="H14" s="161"/>
      <c r="I14" s="161">
        <f t="shared" si="3"/>
        <v>0.4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</v>
      </c>
      <c r="G15" s="161" t="s">
        <v>167</v>
      </c>
      <c r="H15" s="161"/>
      <c r="I15" s="161">
        <f t="shared" si="3"/>
        <v>1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61"/>
      <c r="H16" s="161"/>
      <c r="I16" s="161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2.82</v>
      </c>
      <c r="G17" s="161" t="s">
        <v>167</v>
      </c>
      <c r="H17" s="161"/>
      <c r="I17" s="161">
        <f t="shared" si="3"/>
        <v>2.82</v>
      </c>
      <c r="J17" s="25">
        <f t="shared" si="0"/>
        <v>1.3399999999999999</v>
      </c>
      <c r="K17" s="150">
        <v>1</v>
      </c>
      <c r="L17" s="26">
        <f t="shared" si="1"/>
        <v>1.3399999999999999E-6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0.29285756280000003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190</v>
      </c>
      <c r="G18" s="10"/>
      <c r="H18" s="10"/>
      <c r="I18" s="161">
        <f t="shared" si="3"/>
        <v>190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0.29285756280000003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62" t="s">
        <v>1</v>
      </c>
      <c r="E27" s="12" t="s">
        <v>2</v>
      </c>
      <c r="F27" s="162" t="s">
        <v>124</v>
      </c>
      <c r="G27" s="162" t="s">
        <v>157</v>
      </c>
      <c r="H27" s="162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62">
        <v>1</v>
      </c>
      <c r="B28" s="162">
        <v>2</v>
      </c>
      <c r="C28" s="162">
        <v>3</v>
      </c>
      <c r="D28" s="162">
        <v>4</v>
      </c>
      <c r="E28" s="162">
        <v>5</v>
      </c>
      <c r="F28" s="162">
        <v>6</v>
      </c>
      <c r="G28" s="162">
        <v>8</v>
      </c>
      <c r="H28" s="162">
        <v>9</v>
      </c>
      <c r="I28" s="162">
        <v>10</v>
      </c>
      <c r="J28" s="162">
        <v>11</v>
      </c>
      <c r="K28" s="162">
        <v>12</v>
      </c>
      <c r="L28" s="162">
        <v>13</v>
      </c>
      <c r="M28" s="162">
        <v>14</v>
      </c>
      <c r="N28" s="162">
        <v>15</v>
      </c>
      <c r="O28" s="162">
        <v>16</v>
      </c>
    </row>
    <row r="29" spans="1:20" x14ac:dyDescent="0.25">
      <c r="A29" s="460" t="str">
        <f>B7</f>
        <v>кк</v>
      </c>
      <c r="B29" s="460"/>
      <c r="C29" s="25"/>
      <c r="D29" s="163"/>
      <c r="E29" s="13"/>
      <c r="F29" s="163"/>
      <c r="G29" s="25" t="s">
        <v>186</v>
      </c>
      <c r="H29" s="25" t="s">
        <v>187</v>
      </c>
      <c r="I29" s="59" t="s">
        <v>188</v>
      </c>
      <c r="J29" s="161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20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20.100000000000001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32.200000000000003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0.06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33.700000000000003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0.33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</v>
      </c>
      <c r="G40" s="25"/>
      <c r="H40" s="25">
        <v>0</v>
      </c>
      <c r="I40" s="26"/>
      <c r="J40" s="161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61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61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61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61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61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15.1</v>
      </c>
      <c r="G46" s="25">
        <f>IF((F46-E46)&lt;0,0,(F46-E46))</f>
        <v>0</v>
      </c>
      <c r="H46" s="25">
        <v>1</v>
      </c>
      <c r="I46" s="26">
        <f>G46/E46*H46</f>
        <v>0</v>
      </c>
      <c r="J46" s="161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0.4</v>
      </c>
      <c r="G47" s="25">
        <f>IF((F47-E47)&lt;0,0,(F47-E47))</f>
        <v>0</v>
      </c>
      <c r="H47" s="25">
        <v>0.6</v>
      </c>
      <c r="I47" s="26">
        <f>G47/E47*H47</f>
        <v>0</v>
      </c>
      <c r="J47" s="161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39" priority="1" operator="greaterThan">
      <formula>0</formula>
    </cfRule>
  </conditionalFormatting>
  <conditionalFormatting sqref="G45:G48 G27 G29:G41">
    <cfRule type="cellIs" dxfId="238" priority="2" operator="greaterThan">
      <formula>0</formula>
    </cfRule>
  </conditionalFormatting>
  <conditionalFormatting sqref="J4 J19">
    <cfRule type="cellIs" dxfId="237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workbookViewId="0">
      <selection activeCell="L22" sqref="L22"/>
    </sheetView>
  </sheetViews>
  <sheetFormatPr defaultRowHeight="15" x14ac:dyDescent="0.25"/>
  <cols>
    <col min="2" max="2" width="16.5703125" customWidth="1"/>
    <col min="5" max="5" width="27.570312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226</v>
      </c>
      <c r="R2" t="s">
        <v>237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/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34</v>
      </c>
      <c r="G8" s="135" t="s">
        <v>167</v>
      </c>
      <c r="H8" s="136">
        <v>3.7999999999999999E-2</v>
      </c>
      <c r="I8" s="133">
        <f>F8*H8</f>
        <v>1.292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5.8</v>
      </c>
      <c r="G9" s="135">
        <v>1.43</v>
      </c>
      <c r="H9" s="135"/>
      <c r="I9" s="133">
        <f>F9*G9</f>
        <v>8.2939999999999987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2.15</v>
      </c>
      <c r="G10" s="133" t="s">
        <v>167</v>
      </c>
      <c r="H10" s="133"/>
      <c r="I10" s="133">
        <f>F10</f>
        <v>2.15</v>
      </c>
      <c r="J10" s="25">
        <f t="shared" si="0"/>
        <v>0.94</v>
      </c>
      <c r="K10" s="150">
        <v>1</v>
      </c>
      <c r="L10" s="26">
        <f t="shared" si="1"/>
        <v>9.3999999999999989E-7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0.82144248120000007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51.9</v>
      </c>
      <c r="G11" s="133" t="s">
        <v>167</v>
      </c>
      <c r="H11" s="133"/>
      <c r="I11" s="133">
        <f t="shared" ref="I11:I18" si="3">F11</f>
        <v>51.9</v>
      </c>
      <c r="J11" s="25">
        <f t="shared" si="0"/>
        <v>30.58</v>
      </c>
      <c r="K11" s="150">
        <v>1</v>
      </c>
      <c r="L11" s="26">
        <f t="shared" si="1"/>
        <v>3.0579999999999995E-5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1.0898712E-2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63.6</v>
      </c>
      <c r="G12" s="133" t="s">
        <v>167</v>
      </c>
      <c r="H12" s="133"/>
      <c r="I12" s="133">
        <f t="shared" si="3"/>
        <v>63.6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1.31</v>
      </c>
      <c r="G13" s="133" t="s">
        <v>167</v>
      </c>
      <c r="H13" s="133"/>
      <c r="I13" s="133">
        <f t="shared" si="3"/>
        <v>1.31</v>
      </c>
      <c r="J13" s="25">
        <f t="shared" si="0"/>
        <v>0.57000000000000006</v>
      </c>
      <c r="K13" s="150">
        <v>1</v>
      </c>
      <c r="L13" s="26">
        <f t="shared" si="1"/>
        <v>5.7000000000000005E-7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0.20148218640000004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0.13</v>
      </c>
      <c r="G14" s="133" t="s">
        <v>167</v>
      </c>
      <c r="H14" s="133"/>
      <c r="I14" s="133">
        <f t="shared" si="3"/>
        <v>0.13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0">
        <v>16.3</v>
      </c>
      <c r="G15" s="133" t="s">
        <v>167</v>
      </c>
      <c r="H15" s="133"/>
      <c r="I15" s="133">
        <f t="shared" si="3"/>
        <v>16.3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0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0">
        <v>0.11</v>
      </c>
      <c r="G17" s="133" t="s">
        <v>167</v>
      </c>
      <c r="H17" s="133"/>
      <c r="I17" s="133">
        <f t="shared" si="3"/>
        <v>0.11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0">
        <v>288</v>
      </c>
      <c r="G18" s="10"/>
      <c r="H18" s="10"/>
      <c r="I18" s="133">
        <f t="shared" si="3"/>
        <v>288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1.0338233796000003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/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5.8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52.6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2.15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51.9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63.6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1.31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6.91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0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0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0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0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0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0">
        <v>16.7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0.13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J8:J18">
    <cfRule type="cellIs" dxfId="425" priority="1" operator="greaterThan">
      <formula>0</formula>
    </cfRule>
  </conditionalFormatting>
  <conditionalFormatting sqref="G45:G48 G27 G29:G41">
    <cfRule type="cellIs" dxfId="424" priority="2" operator="greaterThan">
      <formula>0</formula>
    </cfRule>
  </conditionalFormatting>
  <conditionalFormatting sqref="J4 J19">
    <cfRule type="cellIs" dxfId="423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5" workbookViewId="0">
      <selection activeCell="A25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418</v>
      </c>
      <c r="R2" s="462" t="s">
        <v>417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60"/>
      <c r="B5" s="16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80</v>
      </c>
      <c r="G8" s="135" t="s">
        <v>167</v>
      </c>
      <c r="H8" s="136">
        <v>3.7999999999999999E-2</v>
      </c>
      <c r="I8" s="161">
        <f>F8*H8</f>
        <v>3.04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81.2</v>
      </c>
      <c r="G9" s="135">
        <v>1.43</v>
      </c>
      <c r="H9" s="135"/>
      <c r="I9" s="161">
        <f>F9*G9</f>
        <v>116.116</v>
      </c>
      <c r="J9" s="25">
        <f t="shared" ref="J9:J18" si="0">IF((I9-E9)&lt;0,0,(I9-E9))</f>
        <v>76.265999999999991</v>
      </c>
      <c r="K9" s="150">
        <v>1</v>
      </c>
      <c r="L9" s="26">
        <f t="shared" ref="L9:L18" si="1">J9*K9/1000000</f>
        <v>7.6265999999999991E-5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1.1008386971999999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0.39</v>
      </c>
      <c r="G10" s="161" t="s">
        <v>167</v>
      </c>
      <c r="H10" s="161"/>
      <c r="I10" s="161">
        <f>F10</f>
        <v>0.39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14.6</v>
      </c>
      <c r="G11" s="161" t="s">
        <v>167</v>
      </c>
      <c r="H11" s="161"/>
      <c r="I11" s="161">
        <f t="shared" ref="I11:I18" si="3">F11</f>
        <v>14.6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55.6</v>
      </c>
      <c r="G12" s="161" t="s">
        <v>167</v>
      </c>
      <c r="H12" s="161"/>
      <c r="I12" s="161">
        <f t="shared" si="3"/>
        <v>55.6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0.38</v>
      </c>
      <c r="G13" s="161" t="s">
        <v>167</v>
      </c>
      <c r="H13" s="161"/>
      <c r="I13" s="161">
        <f t="shared" si="3"/>
        <v>0.38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2.1</v>
      </c>
      <c r="G14" s="161" t="s">
        <v>167</v>
      </c>
      <c r="H14" s="161"/>
      <c r="I14" s="161">
        <f t="shared" si="3"/>
        <v>2.1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1.2</v>
      </c>
      <c r="G15" s="161" t="s">
        <v>167</v>
      </c>
      <c r="H15" s="161"/>
      <c r="I15" s="161">
        <f t="shared" si="3"/>
        <v>1.2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61"/>
      <c r="H16" s="161"/>
      <c r="I16" s="161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13</v>
      </c>
      <c r="G17" s="161" t="s">
        <v>167</v>
      </c>
      <c r="H17" s="161"/>
      <c r="I17" s="161">
        <f t="shared" si="3"/>
        <v>13</v>
      </c>
      <c r="J17" s="25">
        <f t="shared" si="0"/>
        <v>11.52</v>
      </c>
      <c r="K17" s="150">
        <v>1</v>
      </c>
      <c r="L17" s="26">
        <f t="shared" si="1"/>
        <v>1.152E-5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2.5177008384000006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300</v>
      </c>
      <c r="G18" s="10"/>
      <c r="H18" s="10"/>
      <c r="I18" s="161">
        <f t="shared" si="3"/>
        <v>300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3.6185395356000005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62" t="s">
        <v>1</v>
      </c>
      <c r="E27" s="12" t="s">
        <v>2</v>
      </c>
      <c r="F27" s="162" t="s">
        <v>124</v>
      </c>
      <c r="G27" s="162" t="s">
        <v>157</v>
      </c>
      <c r="H27" s="162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62">
        <v>1</v>
      </c>
      <c r="B28" s="162">
        <v>2</v>
      </c>
      <c r="C28" s="162">
        <v>3</v>
      </c>
      <c r="D28" s="162">
        <v>4</v>
      </c>
      <c r="E28" s="162">
        <v>5</v>
      </c>
      <c r="F28" s="162">
        <v>6</v>
      </c>
      <c r="G28" s="162">
        <v>8</v>
      </c>
      <c r="H28" s="162">
        <v>9</v>
      </c>
      <c r="I28" s="162">
        <v>10</v>
      </c>
      <c r="J28" s="162">
        <v>11</v>
      </c>
      <c r="K28" s="162">
        <v>12</v>
      </c>
      <c r="L28" s="162">
        <v>13</v>
      </c>
      <c r="M28" s="162">
        <v>14</v>
      </c>
      <c r="N28" s="162">
        <v>15</v>
      </c>
      <c r="O28" s="162">
        <v>16</v>
      </c>
    </row>
    <row r="29" spans="1:20" x14ac:dyDescent="0.25">
      <c r="A29" s="460" t="str">
        <f>B7</f>
        <v>кк</v>
      </c>
      <c r="B29" s="460"/>
      <c r="C29" s="25"/>
      <c r="D29" s="163"/>
      <c r="E29" s="13"/>
      <c r="F29" s="163"/>
      <c r="G29" s="25" t="s">
        <v>186</v>
      </c>
      <c r="H29" s="25" t="s">
        <v>187</v>
      </c>
      <c r="I29" s="59" t="s">
        <v>188</v>
      </c>
      <c r="J29" s="161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80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81.2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133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0.39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14.6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55.6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0.38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7.5</v>
      </c>
      <c r="G40" s="25"/>
      <c r="H40" s="25">
        <v>0</v>
      </c>
      <c r="I40" s="26"/>
      <c r="J40" s="161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61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61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61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61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61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38.200000000000003</v>
      </c>
      <c r="G46" s="25">
        <f>IF((F46-E46)&lt;0,0,(F46-E46))</f>
        <v>0</v>
      </c>
      <c r="H46" s="25">
        <v>1</v>
      </c>
      <c r="I46" s="26">
        <f>G46/E46*H46</f>
        <v>0</v>
      </c>
      <c r="J46" s="161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2.1</v>
      </c>
      <c r="G47" s="25">
        <f>IF((F47-E47)&lt;0,0,(F47-E47))</f>
        <v>0</v>
      </c>
      <c r="H47" s="25">
        <v>0.6</v>
      </c>
      <c r="I47" s="26">
        <f>G47/E47*H47</f>
        <v>0</v>
      </c>
      <c r="J47" s="161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36" priority="1" operator="greaterThan">
      <formula>0</formula>
    </cfRule>
  </conditionalFormatting>
  <conditionalFormatting sqref="G45:G48 G27 G29:G41">
    <cfRule type="cellIs" dxfId="235" priority="2" operator="greaterThan">
      <formula>0</formula>
    </cfRule>
  </conditionalFormatting>
  <conditionalFormatting sqref="J4 J19">
    <cfRule type="cellIs" dxfId="234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8" workbookViewId="0">
      <selection activeCell="A28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418</v>
      </c>
      <c r="R2" s="462" t="s">
        <v>421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32</v>
      </c>
      <c r="G8" s="135" t="s">
        <v>167</v>
      </c>
      <c r="H8" s="136">
        <v>3.7999999999999999E-2</v>
      </c>
      <c r="I8" s="187">
        <f>F8*H8</f>
        <v>1.216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5.4</v>
      </c>
      <c r="G9" s="135">
        <v>1.43</v>
      </c>
      <c r="H9" s="135"/>
      <c r="I9" s="187">
        <f>F9*G9</f>
        <v>7.7220000000000004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2.42</v>
      </c>
      <c r="G10" s="187" t="s">
        <v>167</v>
      </c>
      <c r="H10" s="187"/>
      <c r="I10" s="187">
        <f>F10</f>
        <v>2.42</v>
      </c>
      <c r="J10" s="25">
        <f t="shared" si="0"/>
        <v>1.21</v>
      </c>
      <c r="K10" s="150">
        <v>1</v>
      </c>
      <c r="L10" s="26">
        <f t="shared" si="1"/>
        <v>1.2100000000000001E-6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1.0573887258000001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51.2</v>
      </c>
      <c r="G11" s="187" t="s">
        <v>167</v>
      </c>
      <c r="H11" s="187"/>
      <c r="I11" s="187">
        <f t="shared" ref="I11:I18" si="3">F11</f>
        <v>51.2</v>
      </c>
      <c r="J11" s="25">
        <f t="shared" si="0"/>
        <v>29.880000000000003</v>
      </c>
      <c r="K11" s="150">
        <v>1</v>
      </c>
      <c r="L11" s="26">
        <f t="shared" si="1"/>
        <v>2.9880000000000002E-5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1.0649232E-2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61.4</v>
      </c>
      <c r="G12" s="187" t="s">
        <v>167</v>
      </c>
      <c r="H12" s="187"/>
      <c r="I12" s="187">
        <f t="shared" si="3"/>
        <v>61.4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1.21</v>
      </c>
      <c r="G13" s="187" t="s">
        <v>167</v>
      </c>
      <c r="H13" s="187"/>
      <c r="I13" s="187">
        <f t="shared" si="3"/>
        <v>1.21</v>
      </c>
      <c r="J13" s="25">
        <f t="shared" si="0"/>
        <v>0.47</v>
      </c>
      <c r="K13" s="150">
        <v>1</v>
      </c>
      <c r="L13" s="26">
        <f t="shared" si="1"/>
        <v>4.6999999999999995E-7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0.16613443440000003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0.12</v>
      </c>
      <c r="G14" s="187" t="s">
        <v>167</v>
      </c>
      <c r="H14" s="187"/>
      <c r="I14" s="187">
        <f t="shared" si="3"/>
        <v>0.12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15.8</v>
      </c>
      <c r="G15" s="187" t="s">
        <v>167</v>
      </c>
      <c r="H15" s="187"/>
      <c r="I15" s="187">
        <f t="shared" si="3"/>
        <v>15.8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0.14000000000000001</v>
      </c>
      <c r="G17" s="187" t="s">
        <v>167</v>
      </c>
      <c r="H17" s="187"/>
      <c r="I17" s="187">
        <f t="shared" si="3"/>
        <v>0.14000000000000001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287</v>
      </c>
      <c r="G18" s="10"/>
      <c r="H18" s="10"/>
      <c r="I18" s="187">
        <f t="shared" si="3"/>
        <v>287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1.2341723922000001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32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5.4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2.42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51.2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61.4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1.21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6.93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20.399999999999999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0.12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33" priority="1" operator="greaterThan">
      <formula>0</formula>
    </cfRule>
  </conditionalFormatting>
  <conditionalFormatting sqref="G45:G48 G27 G29:G41">
    <cfRule type="cellIs" dxfId="232" priority="2" operator="greaterThan">
      <formula>0</formula>
    </cfRule>
  </conditionalFormatting>
  <conditionalFormatting sqref="J4 J19">
    <cfRule type="cellIs" dxfId="231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G4" sqref="G4:G5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466</v>
      </c>
      <c r="R2" s="462" t="s">
        <v>459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50</v>
      </c>
      <c r="G8" s="135" t="s">
        <v>167</v>
      </c>
      <c r="H8" s="136">
        <v>3.7999999999999999E-2</v>
      </c>
      <c r="I8" s="187">
        <f>F8*H8</f>
        <v>1.9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49.6</v>
      </c>
      <c r="G9" s="135">
        <v>1.43</v>
      </c>
      <c r="H9" s="135"/>
      <c r="I9" s="187">
        <f>F9*G9</f>
        <v>70.927999999999997</v>
      </c>
      <c r="J9" s="25">
        <f t="shared" ref="J9:J18" si="0">IF((I9-E9)&lt;0,0,(I9-E9))</f>
        <v>31.077999999999996</v>
      </c>
      <c r="K9" s="150">
        <v>1</v>
      </c>
      <c r="L9" s="26">
        <f t="shared" ref="L9:L18" si="1">J9*K9/1000000</f>
        <v>3.1077999999999996E-5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0.44858606759999997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0.2</v>
      </c>
      <c r="G10" s="187" t="s">
        <v>167</v>
      </c>
      <c r="H10" s="187"/>
      <c r="I10" s="187">
        <f>F10</f>
        <v>0.2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10</v>
      </c>
      <c r="G11" s="187" t="s">
        <v>167</v>
      </c>
      <c r="H11" s="187"/>
      <c r="I11" s="187">
        <f t="shared" ref="I11:I18" si="3">F11</f>
        <v>10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10</v>
      </c>
      <c r="G12" s="187" t="s">
        <v>167</v>
      </c>
      <c r="H12" s="187"/>
      <c r="I12" s="187">
        <f t="shared" si="3"/>
        <v>10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0.34</v>
      </c>
      <c r="G13" s="187" t="s">
        <v>167</v>
      </c>
      <c r="H13" s="187"/>
      <c r="I13" s="187">
        <f t="shared" si="3"/>
        <v>0.34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1.4</v>
      </c>
      <c r="G14" s="187" t="s">
        <v>167</v>
      </c>
      <c r="H14" s="187"/>
      <c r="I14" s="187">
        <f t="shared" si="3"/>
        <v>1.4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7.8</v>
      </c>
      <c r="G15" s="187" t="s">
        <v>167</v>
      </c>
      <c r="H15" s="187"/>
      <c r="I15" s="187">
        <f t="shared" si="3"/>
        <v>7.8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10.199999999999999</v>
      </c>
      <c r="G17" s="187" t="s">
        <v>167</v>
      </c>
      <c r="H17" s="187"/>
      <c r="I17" s="187">
        <f t="shared" si="3"/>
        <v>10.199999999999999</v>
      </c>
      <c r="J17" s="25">
        <f t="shared" si="0"/>
        <v>8.7199999999999989</v>
      </c>
      <c r="K17" s="150">
        <v>1</v>
      </c>
      <c r="L17" s="26">
        <f t="shared" si="1"/>
        <v>8.7199999999999995E-6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1.9057596624000006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215</v>
      </c>
      <c r="G18" s="10"/>
      <c r="H18" s="10"/>
      <c r="I18" s="187">
        <f t="shared" si="3"/>
        <v>215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2.3543457300000004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50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49.6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81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10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0.34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7.1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14.2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1.4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30" priority="1" operator="greaterThan">
      <formula>0</formula>
    </cfRule>
  </conditionalFormatting>
  <conditionalFormatting sqref="G45:G48 G27 G29:G41">
    <cfRule type="cellIs" dxfId="229" priority="2" operator="greaterThan">
      <formula>0</formula>
    </cfRule>
  </conditionalFormatting>
  <conditionalFormatting sqref="J4 J19">
    <cfRule type="cellIs" dxfId="228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8" workbookViewId="0">
      <selection activeCell="A28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467</v>
      </c>
      <c r="R2" s="462" t="s">
        <v>468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80</v>
      </c>
      <c r="G8" s="135" t="s">
        <v>167</v>
      </c>
      <c r="H8" s="136">
        <v>3.7999999999999999E-2</v>
      </c>
      <c r="I8" s="187">
        <f>F8*H8</f>
        <v>3.04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81.2</v>
      </c>
      <c r="G9" s="135">
        <v>1.43</v>
      </c>
      <c r="H9" s="135"/>
      <c r="I9" s="187">
        <f>F9*G9</f>
        <v>116.116</v>
      </c>
      <c r="J9" s="25">
        <f t="shared" ref="J9:J18" si="0">IF((I9-E9)&lt;0,0,(I9-E9))</f>
        <v>76.265999999999991</v>
      </c>
      <c r="K9" s="150">
        <v>1</v>
      </c>
      <c r="L9" s="26">
        <f t="shared" ref="L9:L18" si="1">J9*K9/1000000</f>
        <v>7.6265999999999991E-5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1.1008386971999999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0.15</v>
      </c>
      <c r="G10" s="187" t="s">
        <v>167</v>
      </c>
      <c r="H10" s="187"/>
      <c r="I10" s="187">
        <f>F10</f>
        <v>0.15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10</v>
      </c>
      <c r="G11" s="187" t="s">
        <v>167</v>
      </c>
      <c r="H11" s="187"/>
      <c r="I11" s="187">
        <f t="shared" ref="I11:I18" si="3">F11</f>
        <v>10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10</v>
      </c>
      <c r="G12" s="187" t="s">
        <v>167</v>
      </c>
      <c r="H12" s="187"/>
      <c r="I12" s="187">
        <f t="shared" si="3"/>
        <v>10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0.62</v>
      </c>
      <c r="G13" s="187" t="s">
        <v>167</v>
      </c>
      <c r="H13" s="187"/>
      <c r="I13" s="187">
        <f t="shared" si="3"/>
        <v>0.62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1.8</v>
      </c>
      <c r="G14" s="187" t="s">
        <v>167</v>
      </c>
      <c r="H14" s="187"/>
      <c r="I14" s="187">
        <f t="shared" si="3"/>
        <v>1.8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19.399999999999999</v>
      </c>
      <c r="G15" s="187" t="s">
        <v>167</v>
      </c>
      <c r="H15" s="187"/>
      <c r="I15" s="187">
        <f t="shared" si="3"/>
        <v>19.399999999999999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12.8</v>
      </c>
      <c r="G17" s="187" t="s">
        <v>167</v>
      </c>
      <c r="H17" s="187"/>
      <c r="I17" s="187">
        <f t="shared" si="3"/>
        <v>12.8</v>
      </c>
      <c r="J17" s="25">
        <f t="shared" si="0"/>
        <v>11.32</v>
      </c>
      <c r="K17" s="150">
        <v>1</v>
      </c>
      <c r="L17" s="26">
        <f t="shared" si="1"/>
        <v>1.132E-5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2.4739907544000008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260</v>
      </c>
      <c r="G18" s="10"/>
      <c r="H18" s="10"/>
      <c r="I18" s="187">
        <f t="shared" si="3"/>
        <v>260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3.5748294516000008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80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81.2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130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0.15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10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0.62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7.3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12.3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1.8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27" priority="1" operator="greaterThan">
      <formula>0</formula>
    </cfRule>
  </conditionalFormatting>
  <conditionalFormatting sqref="G45:G48 G27 G29:G41">
    <cfRule type="cellIs" dxfId="226" priority="2" operator="greaterThan">
      <formula>0</formula>
    </cfRule>
  </conditionalFormatting>
  <conditionalFormatting sqref="J4 J19">
    <cfRule type="cellIs" dxfId="225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5" workbookViewId="0">
      <selection activeCell="A25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472</v>
      </c>
      <c r="R2" s="462" t="s">
        <v>471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118</v>
      </c>
      <c r="G8" s="135" t="s">
        <v>167</v>
      </c>
      <c r="H8" s="136">
        <v>3.7999999999999999E-2</v>
      </c>
      <c r="I8" s="187">
        <f>F8*H8</f>
        <v>4.484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159</v>
      </c>
      <c r="G9" s="135">
        <v>1.43</v>
      </c>
      <c r="H9" s="135"/>
      <c r="I9" s="187">
        <f>F9*G9</f>
        <v>227.36999999999998</v>
      </c>
      <c r="J9" s="25">
        <f t="shared" ref="J9:J18" si="0">IF((I9-E9)&lt;0,0,(I9-E9))</f>
        <v>187.51999999999998</v>
      </c>
      <c r="K9" s="150">
        <v>1</v>
      </c>
      <c r="L9" s="26">
        <f t="shared" ref="L9:L18" si="1">J9*K9/1000000</f>
        <v>1.8751999999999999E-4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2.7067011840000004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7.0000000000000007E-2</v>
      </c>
      <c r="G10" s="187" t="s">
        <v>167</v>
      </c>
      <c r="H10" s="187"/>
      <c r="I10" s="187">
        <f>F10</f>
        <v>7.0000000000000007E-2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10</v>
      </c>
      <c r="G11" s="187" t="s">
        <v>167</v>
      </c>
      <c r="H11" s="187"/>
      <c r="I11" s="187">
        <f t="shared" ref="I11:I18" si="3">F11</f>
        <v>10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38</v>
      </c>
      <c r="G12" s="187" t="s">
        <v>167</v>
      </c>
      <c r="H12" s="187"/>
      <c r="I12" s="187">
        <f t="shared" si="3"/>
        <v>38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0.33</v>
      </c>
      <c r="G13" s="187" t="s">
        <v>167</v>
      </c>
      <c r="H13" s="187"/>
      <c r="I13" s="187">
        <f t="shared" si="3"/>
        <v>0.33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3.4</v>
      </c>
      <c r="G14" s="187" t="s">
        <v>167</v>
      </c>
      <c r="H14" s="187"/>
      <c r="I14" s="187">
        <f t="shared" si="3"/>
        <v>3.4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23.3</v>
      </c>
      <c r="G15" s="187" t="s">
        <v>167</v>
      </c>
      <c r="H15" s="187"/>
      <c r="I15" s="187">
        <f t="shared" si="3"/>
        <v>23.3</v>
      </c>
      <c r="J15" s="25">
        <f t="shared" si="0"/>
        <v>3.9999999999999147E-2</v>
      </c>
      <c r="K15" s="150">
        <v>1</v>
      </c>
      <c r="L15" s="26">
        <f t="shared" si="1"/>
        <v>3.9999999999999147E-8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2.8279151999999401E-3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19.100000000000001</v>
      </c>
      <c r="G17" s="187" t="s">
        <v>167</v>
      </c>
      <c r="H17" s="187"/>
      <c r="I17" s="187">
        <f t="shared" si="3"/>
        <v>19.100000000000001</v>
      </c>
      <c r="J17" s="25">
        <f t="shared" si="0"/>
        <v>17.62</v>
      </c>
      <c r="K17" s="150">
        <v>1</v>
      </c>
      <c r="L17" s="26">
        <f t="shared" si="1"/>
        <v>1.7620000000000001E-5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3.8508584004000008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245</v>
      </c>
      <c r="G18" s="10"/>
      <c r="H18" s="10"/>
      <c r="I18" s="187">
        <f t="shared" si="3"/>
        <v>245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6.5603874996000009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118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159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267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7.0000000000000007E-2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38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0.33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41.1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3.4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24" priority="1" operator="greaterThan">
      <formula>0</formula>
    </cfRule>
  </conditionalFormatting>
  <conditionalFormatting sqref="G45:G48 G27 G29:G41">
    <cfRule type="cellIs" dxfId="223" priority="2" operator="greaterThan">
      <formula>0</formula>
    </cfRule>
  </conditionalFormatting>
  <conditionalFormatting sqref="J4 J19">
    <cfRule type="cellIs" dxfId="222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16" workbookViewId="0">
      <selection activeCell="A16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473</v>
      </c>
      <c r="R2" s="462" t="s">
        <v>476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70</v>
      </c>
      <c r="G8" s="135" t="s">
        <v>167</v>
      </c>
      <c r="H8" s="136">
        <v>3.7999999999999999E-2</v>
      </c>
      <c r="I8" s="187">
        <f>F8*H8</f>
        <v>2.66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71.400000000000006</v>
      </c>
      <c r="G9" s="135">
        <v>1.43</v>
      </c>
      <c r="H9" s="135"/>
      <c r="I9" s="187">
        <f>F9*G9</f>
        <v>102.102</v>
      </c>
      <c r="J9" s="25">
        <f t="shared" ref="J9:J18" si="0">IF((I9-E9)&lt;0,0,(I9-E9))</f>
        <v>62.252000000000002</v>
      </c>
      <c r="K9" s="150">
        <v>1</v>
      </c>
      <c r="L9" s="26">
        <f t="shared" ref="L9:L18" si="1">J9*K9/1000000</f>
        <v>6.2252E-5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0.89855781840000015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0.2</v>
      </c>
      <c r="G10" s="187" t="s">
        <v>167</v>
      </c>
      <c r="H10" s="187"/>
      <c r="I10" s="187">
        <f>F10</f>
        <v>0.2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13</v>
      </c>
      <c r="G11" s="187" t="s">
        <v>167</v>
      </c>
      <c r="H11" s="187"/>
      <c r="I11" s="187">
        <f t="shared" ref="I11:I18" si="3">F11</f>
        <v>13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55.6</v>
      </c>
      <c r="G12" s="187" t="s">
        <v>167</v>
      </c>
      <c r="H12" s="187"/>
      <c r="I12" s="187">
        <f t="shared" si="3"/>
        <v>55.6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0.73</v>
      </c>
      <c r="G13" s="187" t="s">
        <v>167</v>
      </c>
      <c r="H13" s="187"/>
      <c r="I13" s="187">
        <f t="shared" si="3"/>
        <v>0.73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1.1299999999999999</v>
      </c>
      <c r="G14" s="187" t="s">
        <v>167</v>
      </c>
      <c r="H14" s="187"/>
      <c r="I14" s="187">
        <f t="shared" si="3"/>
        <v>1.1299999999999999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7.3</v>
      </c>
      <c r="G15" s="187" t="s">
        <v>167</v>
      </c>
      <c r="H15" s="187"/>
      <c r="I15" s="187">
        <f t="shared" si="3"/>
        <v>7.3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14.1</v>
      </c>
      <c r="G17" s="187" t="s">
        <v>167</v>
      </c>
      <c r="H17" s="187"/>
      <c r="I17" s="187">
        <f t="shared" si="3"/>
        <v>14.1</v>
      </c>
      <c r="J17" s="25">
        <f t="shared" si="0"/>
        <v>12.62</v>
      </c>
      <c r="K17" s="150">
        <v>1</v>
      </c>
      <c r="L17" s="26">
        <f t="shared" si="1"/>
        <v>1.2619999999999999E-5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2.7581063004000002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235</v>
      </c>
      <c r="G18" s="10"/>
      <c r="H18" s="10"/>
      <c r="I18" s="187">
        <f t="shared" si="3"/>
        <v>235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3.6566641188000002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70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71.400000000000006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112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13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55.6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0.73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7.2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18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1.1299999999999999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21" priority="1" operator="greaterThan">
      <formula>0</formula>
    </cfRule>
  </conditionalFormatting>
  <conditionalFormatting sqref="G45:G48 G27 G29:G41">
    <cfRule type="cellIs" dxfId="220" priority="2" operator="greaterThan">
      <formula>0</formula>
    </cfRule>
  </conditionalFormatting>
  <conditionalFormatting sqref="J4 J19">
    <cfRule type="cellIs" dxfId="219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16" workbookViewId="0">
      <selection activeCell="A16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480</v>
      </c>
      <c r="R2" s="462" t="s">
        <v>479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15</v>
      </c>
      <c r="G8" s="135" t="s">
        <v>167</v>
      </c>
      <c r="H8" s="136">
        <v>3.7999999999999999E-2</v>
      </c>
      <c r="I8" s="187">
        <f>F8*H8</f>
        <v>0.56999999999999995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13.6</v>
      </c>
      <c r="G9" s="135">
        <v>1.43</v>
      </c>
      <c r="H9" s="135"/>
      <c r="I9" s="187">
        <f>F9*G9</f>
        <v>19.448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0.05</v>
      </c>
      <c r="G10" s="187" t="s">
        <v>167</v>
      </c>
      <c r="H10" s="187"/>
      <c r="I10" s="187">
        <f>F10</f>
        <v>0.05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10</v>
      </c>
      <c r="G11" s="187" t="s">
        <v>167</v>
      </c>
      <c r="H11" s="187"/>
      <c r="I11" s="187">
        <f t="shared" ref="I11:I18" si="3">F11</f>
        <v>10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10</v>
      </c>
      <c r="G12" s="187" t="s">
        <v>167</v>
      </c>
      <c r="H12" s="187"/>
      <c r="I12" s="187">
        <f t="shared" si="3"/>
        <v>10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0.73</v>
      </c>
      <c r="G13" s="187" t="s">
        <v>167</v>
      </c>
      <c r="H13" s="187"/>
      <c r="I13" s="187">
        <f t="shared" si="3"/>
        <v>0.73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0.09</v>
      </c>
      <c r="G14" s="187" t="s">
        <v>167</v>
      </c>
      <c r="H14" s="187"/>
      <c r="I14" s="187">
        <f t="shared" si="3"/>
        <v>0.09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1.24</v>
      </c>
      <c r="G15" s="187" t="s">
        <v>167</v>
      </c>
      <c r="H15" s="187"/>
      <c r="I15" s="187">
        <f t="shared" si="3"/>
        <v>1.24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1.01</v>
      </c>
      <c r="G17" s="187" t="s">
        <v>167</v>
      </c>
      <c r="H17" s="187"/>
      <c r="I17" s="187">
        <f t="shared" si="3"/>
        <v>1.01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195</v>
      </c>
      <c r="G18" s="10"/>
      <c r="H18" s="10"/>
      <c r="I18" s="187">
        <f t="shared" si="3"/>
        <v>195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15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13.6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24.1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0.05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10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0.73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7.3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0.09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18" priority="1" operator="greaterThan">
      <formula>0</formula>
    </cfRule>
  </conditionalFormatting>
  <conditionalFormatting sqref="G45:G48 G27 G29:G41">
    <cfRule type="cellIs" dxfId="217" priority="2" operator="greaterThan">
      <formula>0</formula>
    </cfRule>
  </conditionalFormatting>
  <conditionalFormatting sqref="J4 J19">
    <cfRule type="cellIs" dxfId="216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490</v>
      </c>
      <c r="R2" s="462" t="s">
        <v>489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90</v>
      </c>
      <c r="G8" s="135" t="s">
        <v>167</v>
      </c>
      <c r="H8" s="136">
        <v>3.7999999999999999E-2</v>
      </c>
      <c r="I8" s="187">
        <f>F8*H8</f>
        <v>3.42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84.2</v>
      </c>
      <c r="G9" s="135">
        <v>1.43</v>
      </c>
      <c r="H9" s="135"/>
      <c r="I9" s="187">
        <f>F9*G9</f>
        <v>120.40600000000001</v>
      </c>
      <c r="J9" s="25">
        <f t="shared" ref="J9:J18" si="0">IF((I9-E9)&lt;0,0,(I9-E9))</f>
        <v>80.556000000000012</v>
      </c>
      <c r="K9" s="150">
        <v>1</v>
      </c>
      <c r="L9" s="26">
        <f t="shared" ref="L9:L18" si="1">J9*K9/1000000</f>
        <v>8.0556000000000006E-5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1.1627614152000001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0.08</v>
      </c>
      <c r="G10" s="187" t="s">
        <v>167</v>
      </c>
      <c r="H10" s="187"/>
      <c r="I10" s="187">
        <f>F10</f>
        <v>0.08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10</v>
      </c>
      <c r="G11" s="187" t="s">
        <v>167</v>
      </c>
      <c r="H11" s="187"/>
      <c r="I11" s="187">
        <f t="shared" ref="I11:I18" si="3">F11</f>
        <v>10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10</v>
      </c>
      <c r="G12" s="187" t="s">
        <v>167</v>
      </c>
      <c r="H12" s="187"/>
      <c r="I12" s="187">
        <f t="shared" si="3"/>
        <v>10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0.5</v>
      </c>
      <c r="G13" s="187" t="s">
        <v>167</v>
      </c>
      <c r="H13" s="187"/>
      <c r="I13" s="187">
        <f t="shared" si="3"/>
        <v>0.5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1.22</v>
      </c>
      <c r="G14" s="187" t="s">
        <v>167</v>
      </c>
      <c r="H14" s="187"/>
      <c r="I14" s="187">
        <f t="shared" si="3"/>
        <v>1.22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14.6</v>
      </c>
      <c r="G15" s="187" t="s">
        <v>167</v>
      </c>
      <c r="H15" s="187"/>
      <c r="I15" s="187">
        <f t="shared" si="3"/>
        <v>14.6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14.4</v>
      </c>
      <c r="G17" s="187" t="s">
        <v>167</v>
      </c>
      <c r="H17" s="187"/>
      <c r="I17" s="187">
        <f t="shared" si="3"/>
        <v>14.4</v>
      </c>
      <c r="J17" s="25">
        <f t="shared" si="0"/>
        <v>12.92</v>
      </c>
      <c r="K17" s="150">
        <v>1</v>
      </c>
      <c r="L17" s="26">
        <f t="shared" si="1"/>
        <v>1.292E-5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2.8236714264000007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240</v>
      </c>
      <c r="G18" s="10"/>
      <c r="H18" s="10"/>
      <c r="I18" s="187">
        <f t="shared" si="3"/>
        <v>240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3.986432841600001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90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84.2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142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0.08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10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0.5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7.4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18.100000000000001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1.22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15" priority="1" operator="greaterThan">
      <formula>0</formula>
    </cfRule>
  </conditionalFormatting>
  <conditionalFormatting sqref="G45:G48 G27 G29:G41">
    <cfRule type="cellIs" dxfId="214" priority="2" operator="greaterThan">
      <formula>0</formula>
    </cfRule>
  </conditionalFormatting>
  <conditionalFormatting sqref="J4 J19">
    <cfRule type="cellIs" dxfId="213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31" workbookViewId="0">
      <selection activeCell="A10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494</v>
      </c>
      <c r="R2" s="462" t="s">
        <v>492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70</v>
      </c>
      <c r="G8" s="135" t="s">
        <v>167</v>
      </c>
      <c r="H8" s="136">
        <v>3.7999999999999999E-2</v>
      </c>
      <c r="I8" s="187">
        <f>F8*H8</f>
        <v>2.66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64.8</v>
      </c>
      <c r="G9" s="135">
        <v>1.43</v>
      </c>
      <c r="H9" s="135"/>
      <c r="I9" s="187">
        <f>F9*G9</f>
        <v>92.663999999999987</v>
      </c>
      <c r="J9" s="25">
        <f t="shared" ref="J9:J18" si="0">IF((I9-E9)&lt;0,0,(I9-E9))</f>
        <v>52.813999999999986</v>
      </c>
      <c r="K9" s="150">
        <v>1</v>
      </c>
      <c r="L9" s="26">
        <f t="shared" ref="L9:L18" si="1">J9*K9/1000000</f>
        <v>5.2813999999999986E-5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0.76232783879999988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0.3</v>
      </c>
      <c r="G10" s="187" t="s">
        <v>167</v>
      </c>
      <c r="H10" s="187"/>
      <c r="I10" s="187">
        <f>F10</f>
        <v>0.3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11.1</v>
      </c>
      <c r="G11" s="187" t="s">
        <v>167</v>
      </c>
      <c r="H11" s="187"/>
      <c r="I11" s="187">
        <f t="shared" ref="I11:I18" si="3">F11</f>
        <v>11.1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22.4</v>
      </c>
      <c r="G12" s="187" t="s">
        <v>167</v>
      </c>
      <c r="H12" s="187"/>
      <c r="I12" s="187">
        <f t="shared" si="3"/>
        <v>22.4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1.07</v>
      </c>
      <c r="G13" s="187" t="s">
        <v>167</v>
      </c>
      <c r="H13" s="187"/>
      <c r="I13" s="187">
        <f t="shared" si="3"/>
        <v>1.07</v>
      </c>
      <c r="J13" s="25">
        <f t="shared" si="0"/>
        <v>0.33000000000000007</v>
      </c>
      <c r="K13" s="150">
        <v>1</v>
      </c>
      <c r="L13" s="26">
        <f t="shared" si="1"/>
        <v>3.3000000000000007E-7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0.11664758160000006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3.1</v>
      </c>
      <c r="G14" s="187" t="s">
        <v>167</v>
      </c>
      <c r="H14" s="187"/>
      <c r="I14" s="187">
        <f t="shared" si="3"/>
        <v>3.1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7.8</v>
      </c>
      <c r="G15" s="187" t="s">
        <v>167</v>
      </c>
      <c r="H15" s="187"/>
      <c r="I15" s="187">
        <f t="shared" si="3"/>
        <v>7.8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19.5</v>
      </c>
      <c r="G17" s="187" t="s">
        <v>167</v>
      </c>
      <c r="H17" s="187"/>
      <c r="I17" s="187">
        <f t="shared" si="3"/>
        <v>19.5</v>
      </c>
      <c r="J17" s="25">
        <f t="shared" si="0"/>
        <v>18.02</v>
      </c>
      <c r="K17" s="150">
        <v>1</v>
      </c>
      <c r="L17" s="26">
        <f t="shared" si="1"/>
        <v>1.802E-5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3.9382785684000003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240</v>
      </c>
      <c r="G18" s="10"/>
      <c r="H18" s="10"/>
      <c r="I18" s="187">
        <f t="shared" si="3"/>
        <v>240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4.8172539888000001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70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64.8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112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0.3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11.1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22.4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1.07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7.1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16.100000000000001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3.1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12" priority="1" operator="greaterThan">
      <formula>0</formula>
    </cfRule>
  </conditionalFormatting>
  <conditionalFormatting sqref="G45:G48 G27 G29:G41">
    <cfRule type="cellIs" dxfId="211" priority="2" operator="greaterThan">
      <formula>0</formula>
    </cfRule>
  </conditionalFormatting>
  <conditionalFormatting sqref="J4 J19">
    <cfRule type="cellIs" dxfId="210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4" workbookViewId="0">
      <selection activeCell="J17" sqref="J17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498</v>
      </c>
      <c r="R2" s="462" t="s">
        <v>497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120</v>
      </c>
      <c r="G8" s="135" t="s">
        <v>167</v>
      </c>
      <c r="H8" s="136">
        <v>3.7999999999999999E-2</v>
      </c>
      <c r="I8" s="187">
        <f>F8*H8</f>
        <v>4.5599999999999996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163</v>
      </c>
      <c r="G9" s="135">
        <v>1.43</v>
      </c>
      <c r="H9" s="135"/>
      <c r="I9" s="187">
        <f>F9*G9</f>
        <v>233.09</v>
      </c>
      <c r="J9" s="25">
        <f t="shared" ref="J9:J18" si="0">IF((I9-E9)&lt;0,0,(I9-E9))</f>
        <v>193.24</v>
      </c>
      <c r="K9" s="150">
        <v>1</v>
      </c>
      <c r="L9" s="26">
        <f t="shared" ref="L9:L18" si="1">J9*K9/1000000</f>
        <v>1.9324000000000001E-4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2.7892648080000009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0.28000000000000003</v>
      </c>
      <c r="G10" s="187" t="s">
        <v>167</v>
      </c>
      <c r="H10" s="187"/>
      <c r="I10" s="187">
        <f>F10</f>
        <v>0.28000000000000003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10</v>
      </c>
      <c r="G11" s="187" t="s">
        <v>167</v>
      </c>
      <c r="H11" s="187"/>
      <c r="I11" s="187">
        <f t="shared" ref="I11:I18" si="3">F11</f>
        <v>10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20.2</v>
      </c>
      <c r="G12" s="187" t="s">
        <v>167</v>
      </c>
      <c r="H12" s="187"/>
      <c r="I12" s="187">
        <f t="shared" si="3"/>
        <v>20.2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0.7</v>
      </c>
      <c r="G13" s="187" t="s">
        <v>167</v>
      </c>
      <c r="H13" s="187"/>
      <c r="I13" s="187">
        <f t="shared" si="3"/>
        <v>0.7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2</v>
      </c>
      <c r="G14" s="187" t="s">
        <v>167</v>
      </c>
      <c r="H14" s="187"/>
      <c r="I14" s="187">
        <f t="shared" si="3"/>
        <v>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10.4</v>
      </c>
      <c r="G15" s="187" t="s">
        <v>167</v>
      </c>
      <c r="H15" s="187"/>
      <c r="I15" s="187">
        <f t="shared" si="3"/>
        <v>10.4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16.399999999999999</v>
      </c>
      <c r="G17" s="187" t="s">
        <v>167</v>
      </c>
      <c r="H17" s="187"/>
      <c r="I17" s="187">
        <f t="shared" si="3"/>
        <v>16.399999999999999</v>
      </c>
      <c r="J17" s="25">
        <f t="shared" si="0"/>
        <v>14.919999999999998</v>
      </c>
      <c r="K17" s="150">
        <v>1</v>
      </c>
      <c r="L17" s="26">
        <f t="shared" si="1"/>
        <v>1.4919999999999998E-5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3.2607722664000001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214</v>
      </c>
      <c r="G18" s="10"/>
      <c r="H18" s="10"/>
      <c r="I18" s="187">
        <f t="shared" si="3"/>
        <v>214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6.0500370744000005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120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163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274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0.28000000000000003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20.2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0.7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7.1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25.1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2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09" priority="1" operator="greaterThan">
      <formula>0</formula>
    </cfRule>
  </conditionalFormatting>
  <conditionalFormatting sqref="G45:G48 G27 G29:G41">
    <cfRule type="cellIs" dxfId="208" priority="2" operator="greaterThan">
      <formula>0</formula>
    </cfRule>
  </conditionalFormatting>
  <conditionalFormatting sqref="J4 J19">
    <cfRule type="cellIs" dxfId="207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workbookViewId="0">
      <selection activeCell="K8" sqref="K8:K18"/>
    </sheetView>
  </sheetViews>
  <sheetFormatPr defaultRowHeight="15" x14ac:dyDescent="0.25"/>
  <cols>
    <col min="2" max="2" width="16.5703125" customWidth="1"/>
    <col min="5" max="5" width="16.2851562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4.28515625" customWidth="1"/>
  </cols>
  <sheetData>
    <row r="2" spans="1:20" x14ac:dyDescent="0.25">
      <c r="O2" t="s">
        <v>227</v>
      </c>
      <c r="R2" t="s">
        <v>238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38.25" x14ac:dyDescent="0.25">
      <c r="A7" s="152"/>
      <c r="B7" s="153"/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110</v>
      </c>
      <c r="G8" s="135" t="s">
        <v>167</v>
      </c>
      <c r="H8" s="136">
        <v>3.7999999999999999E-2</v>
      </c>
      <c r="I8" s="133">
        <f>F8*H8</f>
        <v>4.18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116</v>
      </c>
      <c r="G9" s="135">
        <v>1.43</v>
      </c>
      <c r="H9" s="135"/>
      <c r="I9" s="133">
        <f>F9*G9</f>
        <v>165.88</v>
      </c>
      <c r="J9" s="25">
        <f t="shared" ref="J9:J18" si="0">IF((I9-E9)&lt;0,0,(I9-E9))</f>
        <v>126.03</v>
      </c>
      <c r="K9" s="150">
        <v>1</v>
      </c>
      <c r="L9" s="26">
        <f t="shared" ref="L9:L18" si="1">J9*K9/1000000</f>
        <v>1.2603000000000001E-4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1.8191422260000005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0.2</v>
      </c>
      <c r="G10" s="133" t="s">
        <v>167</v>
      </c>
      <c r="H10" s="133"/>
      <c r="I10" s="133">
        <f>F10</f>
        <v>0.2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12.6</v>
      </c>
      <c r="G11" s="133" t="s">
        <v>167</v>
      </c>
      <c r="H11" s="133"/>
      <c r="I11" s="133">
        <f t="shared" ref="I11:I18" si="3">F11</f>
        <v>12.6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35.1</v>
      </c>
      <c r="G12" s="133" t="s">
        <v>167</v>
      </c>
      <c r="H12" s="133"/>
      <c r="I12" s="133">
        <f t="shared" si="3"/>
        <v>35.1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1.1000000000000001</v>
      </c>
      <c r="G13" s="133" t="s">
        <v>167</v>
      </c>
      <c r="H13" s="133"/>
      <c r="I13" s="133">
        <f t="shared" si="3"/>
        <v>1.1000000000000001</v>
      </c>
      <c r="J13" s="25">
        <f t="shared" si="0"/>
        <v>0.3600000000000001</v>
      </c>
      <c r="K13" s="150">
        <v>1</v>
      </c>
      <c r="L13" s="26">
        <f t="shared" si="1"/>
        <v>3.600000000000001E-7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0.12725190720000007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2.4</v>
      </c>
      <c r="G14" s="133" t="s">
        <v>167</v>
      </c>
      <c r="H14" s="133"/>
      <c r="I14" s="133">
        <f t="shared" si="3"/>
        <v>2.4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9.56</v>
      </c>
      <c r="G15" s="133" t="s">
        <v>167</v>
      </c>
      <c r="H15" s="133"/>
      <c r="I15" s="133">
        <f t="shared" si="3"/>
        <v>9.56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56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15.1</v>
      </c>
      <c r="G17" s="133" t="s">
        <v>167</v>
      </c>
      <c r="H17" s="133"/>
      <c r="I17" s="133">
        <f t="shared" si="3"/>
        <v>15.1</v>
      </c>
      <c r="J17" s="25">
        <f t="shared" si="0"/>
        <v>13.62</v>
      </c>
      <c r="K17" s="150">
        <v>1</v>
      </c>
      <c r="L17" s="26">
        <f t="shared" si="1"/>
        <v>1.362E-5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2.9766567204000007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387.59</v>
      </c>
      <c r="G18" s="10"/>
      <c r="H18" s="10"/>
      <c r="I18" s="133">
        <f t="shared" si="3"/>
        <v>387.59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4.9230508536000013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  <c r="T27" s="125"/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/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110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116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182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12.6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35.1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1.1000000000000001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7.5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0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0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0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0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0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0">
        <v>28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2.4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J8:J18">
    <cfRule type="cellIs" dxfId="422" priority="1" operator="greaterThan">
      <formula>0</formula>
    </cfRule>
  </conditionalFormatting>
  <conditionalFormatting sqref="G45:G48 G27 G29:G41">
    <cfRule type="cellIs" dxfId="421" priority="2" operator="greaterThan">
      <formula>0</formula>
    </cfRule>
  </conditionalFormatting>
  <conditionalFormatting sqref="J4 J19">
    <cfRule type="cellIs" dxfId="420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  <pageSetup paperSize="9" orientation="portrait" verticalDpi="0" r:id="rId7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8" workbookViewId="0">
      <selection activeCell="A28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499</v>
      </c>
      <c r="R2" s="462" t="s">
        <v>502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178</v>
      </c>
      <c r="G8" s="135" t="s">
        <v>167</v>
      </c>
      <c r="H8" s="136">
        <v>3.7999999999999999E-2</v>
      </c>
      <c r="I8" s="187">
        <f>F8*H8</f>
        <v>6.7640000000000002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179</v>
      </c>
      <c r="G9" s="135">
        <v>1.43</v>
      </c>
      <c r="H9" s="135"/>
      <c r="I9" s="187">
        <f>F9*G9</f>
        <v>255.97</v>
      </c>
      <c r="J9" s="25">
        <f t="shared" ref="J9:J18" si="0">IF((I9-E9)&lt;0,0,(I9-E9))</f>
        <v>216.12</v>
      </c>
      <c r="K9" s="150">
        <v>1</v>
      </c>
      <c r="L9" s="26">
        <f t="shared" ref="L9:L18" si="1">J9*K9/1000000</f>
        <v>2.1612000000000001E-4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3.1195193040000007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0.34</v>
      </c>
      <c r="G10" s="187" t="s">
        <v>167</v>
      </c>
      <c r="H10" s="187"/>
      <c r="I10" s="187">
        <f>F10</f>
        <v>0.34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18.2</v>
      </c>
      <c r="G11" s="187" t="s">
        <v>167</v>
      </c>
      <c r="H11" s="187"/>
      <c r="I11" s="187">
        <f t="shared" ref="I11:I18" si="3">F11</f>
        <v>18.2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17.399999999999999</v>
      </c>
      <c r="G12" s="187" t="s">
        <v>167</v>
      </c>
      <c r="H12" s="187"/>
      <c r="I12" s="187">
        <f t="shared" si="3"/>
        <v>17.399999999999999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3.6</v>
      </c>
      <c r="G13" s="187" t="s">
        <v>167</v>
      </c>
      <c r="H13" s="187"/>
      <c r="I13" s="187">
        <f t="shared" si="3"/>
        <v>3.6</v>
      </c>
      <c r="J13" s="25">
        <f t="shared" si="0"/>
        <v>2.8600000000000003</v>
      </c>
      <c r="K13" s="150">
        <v>1</v>
      </c>
      <c r="L13" s="26">
        <f t="shared" si="1"/>
        <v>2.8600000000000001E-6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1.0109457072000003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1.2</v>
      </c>
      <c r="G14" s="187" t="s">
        <v>167</v>
      </c>
      <c r="H14" s="187"/>
      <c r="I14" s="187">
        <f t="shared" si="3"/>
        <v>1.2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18.2</v>
      </c>
      <c r="G15" s="187" t="s">
        <v>167</v>
      </c>
      <c r="H15" s="187"/>
      <c r="I15" s="187">
        <f t="shared" si="3"/>
        <v>18.2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9.9</v>
      </c>
      <c r="G17" s="187" t="s">
        <v>167</v>
      </c>
      <c r="H17" s="187"/>
      <c r="I17" s="187">
        <f t="shared" si="3"/>
        <v>9.9</v>
      </c>
      <c r="J17" s="25">
        <f t="shared" si="0"/>
        <v>8.42</v>
      </c>
      <c r="K17" s="150">
        <v>1</v>
      </c>
      <c r="L17" s="26">
        <f t="shared" si="1"/>
        <v>8.4200000000000007E-6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1.8401945364000005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328</v>
      </c>
      <c r="G18" s="10"/>
      <c r="H18" s="10"/>
      <c r="I18" s="187">
        <f t="shared" si="3"/>
        <v>328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5.9706595476000013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178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179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288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0.34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18.2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17.399999999999999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3.6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7.2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36.5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1.2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06" priority="1" operator="greaterThan">
      <formula>0</formula>
    </cfRule>
  </conditionalFormatting>
  <conditionalFormatting sqref="G45:G48 G27 G29:G41">
    <cfRule type="cellIs" dxfId="205" priority="2" operator="greaterThan">
      <formula>0</formula>
    </cfRule>
  </conditionalFormatting>
  <conditionalFormatting sqref="J4 J19">
    <cfRule type="cellIs" dxfId="204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8" workbookViewId="0">
      <selection activeCell="A28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506</v>
      </c>
      <c r="R2" s="462" t="s">
        <v>502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94</v>
      </c>
      <c r="G8" s="135" t="s">
        <v>167</v>
      </c>
      <c r="H8" s="136">
        <v>3.7999999999999999E-2</v>
      </c>
      <c r="I8" s="187">
        <f>F8*H8</f>
        <v>3.5720000000000001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90.8</v>
      </c>
      <c r="G9" s="135">
        <v>1.43</v>
      </c>
      <c r="H9" s="135"/>
      <c r="I9" s="187">
        <f>F9*G9</f>
        <v>129.84399999999999</v>
      </c>
      <c r="J9" s="25">
        <f t="shared" ref="J9:J18" si="0">IF((I9-E9)&lt;0,0,(I9-E9))</f>
        <v>89.994</v>
      </c>
      <c r="K9" s="150">
        <v>1</v>
      </c>
      <c r="L9" s="26">
        <f t="shared" ref="L9:L18" si="1">J9*K9/1000000</f>
        <v>8.9994000000000006E-5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1.2989913948000003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0.11</v>
      </c>
      <c r="G10" s="187" t="s">
        <v>167</v>
      </c>
      <c r="H10" s="187"/>
      <c r="I10" s="187">
        <f>F10</f>
        <v>0.11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10</v>
      </c>
      <c r="G11" s="187" t="s">
        <v>167</v>
      </c>
      <c r="H11" s="187"/>
      <c r="I11" s="187">
        <f t="shared" ref="I11:I18" si="3">F11</f>
        <v>10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20.2</v>
      </c>
      <c r="G12" s="187" t="s">
        <v>167</v>
      </c>
      <c r="H12" s="187"/>
      <c r="I12" s="187">
        <f t="shared" si="3"/>
        <v>20.2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1.29</v>
      </c>
      <c r="G13" s="187" t="s">
        <v>167</v>
      </c>
      <c r="H13" s="187"/>
      <c r="I13" s="187">
        <f t="shared" si="3"/>
        <v>1.29</v>
      </c>
      <c r="J13" s="25">
        <f t="shared" si="0"/>
        <v>0.55000000000000004</v>
      </c>
      <c r="K13" s="150">
        <v>1</v>
      </c>
      <c r="L13" s="26">
        <f t="shared" si="1"/>
        <v>5.5000000000000003E-7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0.19441263600000003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1.9</v>
      </c>
      <c r="G14" s="187" t="s">
        <v>167</v>
      </c>
      <c r="H14" s="187"/>
      <c r="I14" s="187">
        <f t="shared" si="3"/>
        <v>1.9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4.8</v>
      </c>
      <c r="G15" s="187" t="s">
        <v>167</v>
      </c>
      <c r="H15" s="187"/>
      <c r="I15" s="187">
        <f t="shared" si="3"/>
        <v>4.8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12.8</v>
      </c>
      <c r="G17" s="187" t="s">
        <v>167</v>
      </c>
      <c r="H17" s="187"/>
      <c r="I17" s="187">
        <f t="shared" si="3"/>
        <v>12.8</v>
      </c>
      <c r="J17" s="25">
        <f t="shared" si="0"/>
        <v>11.32</v>
      </c>
      <c r="K17" s="150">
        <v>1</v>
      </c>
      <c r="L17" s="26">
        <f t="shared" si="1"/>
        <v>1.132E-5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2.4739907544000008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276</v>
      </c>
      <c r="G18" s="10"/>
      <c r="H18" s="10"/>
      <c r="I18" s="187">
        <f t="shared" si="3"/>
        <v>276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3.9673947852000011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94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90.8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152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0.11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20.2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1.29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7.3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21.1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1.9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03" priority="1" operator="greaterThan">
      <formula>0</formula>
    </cfRule>
  </conditionalFormatting>
  <conditionalFormatting sqref="G45:G48 G27 G29:G41">
    <cfRule type="cellIs" dxfId="202" priority="2" operator="greaterThan">
      <formula>0</formula>
    </cfRule>
  </conditionalFormatting>
  <conditionalFormatting sqref="J4 J19">
    <cfRule type="cellIs" dxfId="201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5" workbookViewId="0">
      <selection activeCell="A25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507</v>
      </c>
      <c r="R2" s="462" t="s">
        <v>513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99.4</v>
      </c>
      <c r="G8" s="135" t="s">
        <v>167</v>
      </c>
      <c r="H8" s="136">
        <v>3.7999999999999999E-2</v>
      </c>
      <c r="I8" s="187">
        <f>F8*H8</f>
        <v>3.7772000000000001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117.8</v>
      </c>
      <c r="G9" s="135">
        <v>1.43</v>
      </c>
      <c r="H9" s="135"/>
      <c r="I9" s="187">
        <f>F9*G9</f>
        <v>168.45399999999998</v>
      </c>
      <c r="J9" s="25">
        <f t="shared" ref="J9:J18" si="0">IF((I9-E9)&lt;0,0,(I9-E9))</f>
        <v>128.60399999999998</v>
      </c>
      <c r="K9" s="150">
        <v>1</v>
      </c>
      <c r="L9" s="26">
        <f t="shared" ref="L9:L18" si="1">J9*K9/1000000</f>
        <v>1.2860399999999999E-4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1.8562958568000001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0.56999999999999995</v>
      </c>
      <c r="G10" s="187" t="s">
        <v>167</v>
      </c>
      <c r="H10" s="187"/>
      <c r="I10" s="187">
        <f>F10</f>
        <v>0.56999999999999995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10</v>
      </c>
      <c r="G11" s="187" t="s">
        <v>167</v>
      </c>
      <c r="H11" s="187"/>
      <c r="I11" s="187">
        <f t="shared" ref="I11:I18" si="3">F11</f>
        <v>10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43.3</v>
      </c>
      <c r="G12" s="187" t="s">
        <v>167</v>
      </c>
      <c r="H12" s="187"/>
      <c r="I12" s="187">
        <f t="shared" si="3"/>
        <v>43.3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0.54</v>
      </c>
      <c r="G13" s="187" t="s">
        <v>167</v>
      </c>
      <c r="H13" s="187"/>
      <c r="I13" s="187">
        <f t="shared" si="3"/>
        <v>0.54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0.6</v>
      </c>
      <c r="G14" s="187" t="s">
        <v>167</v>
      </c>
      <c r="H14" s="187"/>
      <c r="I14" s="187">
        <f t="shared" si="3"/>
        <v>0.6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16.8</v>
      </c>
      <c r="G15" s="187" t="s">
        <v>167</v>
      </c>
      <c r="H15" s="187"/>
      <c r="I15" s="187">
        <f t="shared" si="3"/>
        <v>16.8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10.4</v>
      </c>
      <c r="G17" s="187" t="s">
        <v>167</v>
      </c>
      <c r="H17" s="187"/>
      <c r="I17" s="187">
        <f t="shared" si="3"/>
        <v>10.4</v>
      </c>
      <c r="J17" s="25">
        <f t="shared" si="0"/>
        <v>8.92</v>
      </c>
      <c r="K17" s="150">
        <v>1</v>
      </c>
      <c r="L17" s="26">
        <f t="shared" si="1"/>
        <v>8.9199999999999993E-6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1.9494697464000004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282</v>
      </c>
      <c r="G18" s="10"/>
      <c r="H18" s="10"/>
      <c r="I18" s="187">
        <f t="shared" si="3"/>
        <v>282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3.8057656032000002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99.4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117.8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205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0.56999999999999995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43.3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0.54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7.2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15.4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0.6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200" priority="1" operator="greaterThan">
      <formula>0</formula>
    </cfRule>
  </conditionalFormatting>
  <conditionalFormatting sqref="G45:G48 G27 G29:G41">
    <cfRule type="cellIs" dxfId="199" priority="2" operator="greaterThan">
      <formula>0</formula>
    </cfRule>
  </conditionalFormatting>
  <conditionalFormatting sqref="J4 J19">
    <cfRule type="cellIs" dxfId="198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K4" sqref="K4:K5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519</v>
      </c>
      <c r="R2" s="462" t="s">
        <v>516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177</v>
      </c>
      <c r="G8" s="135" t="s">
        <v>167</v>
      </c>
      <c r="H8" s="136">
        <v>3.7999999999999999E-2</v>
      </c>
      <c r="I8" s="187">
        <f>F8*H8</f>
        <v>6.726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214.5</v>
      </c>
      <c r="G9" s="135">
        <v>1.43</v>
      </c>
      <c r="H9" s="135"/>
      <c r="I9" s="187">
        <f>F9*G9</f>
        <v>306.73500000000001</v>
      </c>
      <c r="J9" s="25">
        <f t="shared" ref="J9:J18" si="0">IF((I9-E9)&lt;0,0,(I9-E9))</f>
        <v>266.88499999999999</v>
      </c>
      <c r="K9" s="150">
        <v>1</v>
      </c>
      <c r="L9" s="26">
        <f t="shared" ref="L9:L18" si="1">J9*K9/1000000</f>
        <v>2.6688500000000002E-4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3.8522714670000009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0.24</v>
      </c>
      <c r="G10" s="187" t="s">
        <v>167</v>
      </c>
      <c r="H10" s="187"/>
      <c r="I10" s="187">
        <f>F10</f>
        <v>0.24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19.899999999999999</v>
      </c>
      <c r="G11" s="187" t="s">
        <v>167</v>
      </c>
      <c r="H11" s="187"/>
      <c r="I11" s="187">
        <f t="shared" ref="I11:I18" si="3">F11</f>
        <v>19.899999999999999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35.1</v>
      </c>
      <c r="G12" s="187" t="s">
        <v>167</v>
      </c>
      <c r="H12" s="187"/>
      <c r="I12" s="187">
        <f t="shared" si="3"/>
        <v>35.1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3</v>
      </c>
      <c r="G13" s="187" t="s">
        <v>167</v>
      </c>
      <c r="H13" s="187"/>
      <c r="I13" s="187">
        <f t="shared" si="3"/>
        <v>3</v>
      </c>
      <c r="J13" s="25">
        <f t="shared" si="0"/>
        <v>2.2599999999999998</v>
      </c>
      <c r="K13" s="150">
        <v>1</v>
      </c>
      <c r="L13" s="26">
        <f t="shared" si="1"/>
        <v>2.26E-6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0.79885919520000004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3.5</v>
      </c>
      <c r="G14" s="187" t="s">
        <v>167</v>
      </c>
      <c r="H14" s="187"/>
      <c r="I14" s="187">
        <f t="shared" si="3"/>
        <v>3.5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26.2</v>
      </c>
      <c r="G15" s="187" t="s">
        <v>167</v>
      </c>
      <c r="H15" s="187"/>
      <c r="I15" s="187">
        <f t="shared" si="3"/>
        <v>26.2</v>
      </c>
      <c r="J15" s="25">
        <f t="shared" si="0"/>
        <v>2.9399999999999977</v>
      </c>
      <c r="K15" s="150">
        <v>1</v>
      </c>
      <c r="L15" s="26">
        <f t="shared" si="1"/>
        <v>2.9399999999999977E-6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0.20785176719999987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19.3</v>
      </c>
      <c r="G17" s="187" t="s">
        <v>167</v>
      </c>
      <c r="H17" s="187"/>
      <c r="I17" s="187">
        <f t="shared" si="3"/>
        <v>19.3</v>
      </c>
      <c r="J17" s="25">
        <f t="shared" si="0"/>
        <v>17.82</v>
      </c>
      <c r="K17" s="150">
        <v>1</v>
      </c>
      <c r="L17" s="26">
        <f t="shared" si="1"/>
        <v>1.7819999999999999E-5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3.894568484400001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314</v>
      </c>
      <c r="G18" s="10"/>
      <c r="H18" s="10"/>
      <c r="I18" s="187">
        <f t="shared" si="3"/>
        <v>314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8.7535509138000016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177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214.5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364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0.24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19.899999999999999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35.1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3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7.4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40.799999999999997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3.5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97" priority="1" operator="greaterThan">
      <formula>0</formula>
    </cfRule>
  </conditionalFormatting>
  <conditionalFormatting sqref="G45:G48 G27 G29:G41">
    <cfRule type="cellIs" dxfId="196" priority="2" operator="greaterThan">
      <formula>0</formula>
    </cfRule>
  </conditionalFormatting>
  <conditionalFormatting sqref="J4 J19">
    <cfRule type="cellIs" dxfId="195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2" workbookViewId="0">
      <selection activeCell="A22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520</v>
      </c>
      <c r="R2" s="462" t="s">
        <v>518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76.900000000000006</v>
      </c>
      <c r="G8" s="135" t="s">
        <v>167</v>
      </c>
      <c r="H8" s="136">
        <v>3.7999999999999999E-2</v>
      </c>
      <c r="I8" s="187">
        <f>F8*H8</f>
        <v>2.9222000000000001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104</v>
      </c>
      <c r="G9" s="135">
        <v>1.43</v>
      </c>
      <c r="H9" s="135"/>
      <c r="I9" s="187">
        <f>F9*G9</f>
        <v>148.72</v>
      </c>
      <c r="J9" s="25">
        <f t="shared" ref="J9:J18" si="0">IF((I9-E9)&lt;0,0,(I9-E9))</f>
        <v>108.87</v>
      </c>
      <c r="K9" s="150">
        <v>1</v>
      </c>
      <c r="L9" s="26">
        <f t="shared" ref="L9:L18" si="1">J9*K9/1000000</f>
        <v>1.0887000000000001E-4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1.5714513540000004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0.48</v>
      </c>
      <c r="G10" s="187" t="s">
        <v>167</v>
      </c>
      <c r="H10" s="187"/>
      <c r="I10" s="187">
        <f>F10</f>
        <v>0.48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14.2</v>
      </c>
      <c r="G11" s="187" t="s">
        <v>167</v>
      </c>
      <c r="H11" s="187"/>
      <c r="I11" s="187">
        <f t="shared" ref="I11:I18" si="3">F11</f>
        <v>14.2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24.5</v>
      </c>
      <c r="G12" s="187" t="s">
        <v>167</v>
      </c>
      <c r="H12" s="187"/>
      <c r="I12" s="187">
        <f t="shared" si="3"/>
        <v>24.5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0.68</v>
      </c>
      <c r="G13" s="187" t="s">
        <v>167</v>
      </c>
      <c r="H13" s="187"/>
      <c r="I13" s="187">
        <f t="shared" si="3"/>
        <v>0.68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1.3</v>
      </c>
      <c r="G14" s="187" t="s">
        <v>167</v>
      </c>
      <c r="H14" s="187"/>
      <c r="I14" s="187">
        <f t="shared" si="3"/>
        <v>1.3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8.6999999999999993</v>
      </c>
      <c r="G15" s="187" t="s">
        <v>167</v>
      </c>
      <c r="H15" s="187"/>
      <c r="I15" s="187">
        <f t="shared" si="3"/>
        <v>8.6999999999999993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8.1999999999999993</v>
      </c>
      <c r="G17" s="187" t="s">
        <v>167</v>
      </c>
      <c r="H17" s="187"/>
      <c r="I17" s="187">
        <f t="shared" si="3"/>
        <v>8.1999999999999993</v>
      </c>
      <c r="J17" s="25">
        <f t="shared" si="0"/>
        <v>6.7199999999999989</v>
      </c>
      <c r="K17" s="150">
        <v>1</v>
      </c>
      <c r="L17" s="26">
        <f t="shared" si="1"/>
        <v>6.7199999999999992E-6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1.4686588224000001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270</v>
      </c>
      <c r="G18" s="10"/>
      <c r="H18" s="10"/>
      <c r="I18" s="187">
        <f t="shared" si="3"/>
        <v>270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3.0401101764000007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76.900000000000006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104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168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0.48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14.2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24.5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0.68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7.2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30.1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1.3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94" priority="1" operator="greaterThan">
      <formula>0</formula>
    </cfRule>
  </conditionalFormatting>
  <conditionalFormatting sqref="G45:G48 G27 G29:G41">
    <cfRule type="cellIs" dxfId="193" priority="2" operator="greaterThan">
      <formula>0</formula>
    </cfRule>
  </conditionalFormatting>
  <conditionalFormatting sqref="J4 J19">
    <cfRule type="cellIs" dxfId="192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5" workbookViewId="0">
      <selection activeCell="A25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523</v>
      </c>
      <c r="R2" s="462" t="s">
        <v>525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122</v>
      </c>
      <c r="G8" s="135" t="s">
        <v>167</v>
      </c>
      <c r="H8" s="136">
        <v>3.7999999999999999E-2</v>
      </c>
      <c r="I8" s="187">
        <f>F8*H8</f>
        <v>4.6360000000000001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148</v>
      </c>
      <c r="G9" s="135">
        <v>1.43</v>
      </c>
      <c r="H9" s="135"/>
      <c r="I9" s="187">
        <f>F9*G9</f>
        <v>211.64</v>
      </c>
      <c r="J9" s="25">
        <f t="shared" ref="J9:J18" si="0">IF((I9-E9)&lt;0,0,(I9-E9))</f>
        <v>171.79</v>
      </c>
      <c r="K9" s="150">
        <v>1</v>
      </c>
      <c r="L9" s="26">
        <f t="shared" ref="L9:L18" si="1">J9*K9/1000000</f>
        <v>1.7178999999999998E-4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2.4796512179999994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0.9</v>
      </c>
      <c r="G10" s="187" t="s">
        <v>167</v>
      </c>
      <c r="H10" s="187"/>
      <c r="I10" s="187">
        <f>F10</f>
        <v>0.9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15</v>
      </c>
      <c r="G11" s="187" t="s">
        <v>167</v>
      </c>
      <c r="H11" s="187"/>
      <c r="I11" s="187">
        <f t="shared" ref="I11:I18" si="3">F11</f>
        <v>15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55.6</v>
      </c>
      <c r="G12" s="187" t="s">
        <v>167</v>
      </c>
      <c r="H12" s="187"/>
      <c r="I12" s="187">
        <f t="shared" si="3"/>
        <v>55.6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0.62</v>
      </c>
      <c r="G13" s="187" t="s">
        <v>167</v>
      </c>
      <c r="H13" s="187"/>
      <c r="I13" s="187">
        <f t="shared" si="3"/>
        <v>0.62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3.1</v>
      </c>
      <c r="G14" s="187" t="s">
        <v>167</v>
      </c>
      <c r="H14" s="187"/>
      <c r="I14" s="187">
        <f t="shared" si="3"/>
        <v>3.1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14.6</v>
      </c>
      <c r="G15" s="187" t="s">
        <v>167</v>
      </c>
      <c r="H15" s="187"/>
      <c r="I15" s="187">
        <f t="shared" si="3"/>
        <v>14.6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7.3</v>
      </c>
      <c r="G17" s="187" t="s">
        <v>167</v>
      </c>
      <c r="H17" s="187"/>
      <c r="I17" s="187">
        <f t="shared" si="3"/>
        <v>7.3</v>
      </c>
      <c r="J17" s="25">
        <f t="shared" si="0"/>
        <v>5.82</v>
      </c>
      <c r="K17" s="150">
        <v>1</v>
      </c>
      <c r="L17" s="26">
        <f t="shared" si="1"/>
        <v>5.8200000000000002E-6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1.2719634444000003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300</v>
      </c>
      <c r="G18" s="10"/>
      <c r="H18" s="10"/>
      <c r="I18" s="187">
        <f t="shared" si="3"/>
        <v>300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3.7516146623999997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122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148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244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0.9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15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55.6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0.62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7.3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20.5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3.1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91" priority="1" operator="greaterThan">
      <formula>0</formula>
    </cfRule>
  </conditionalFormatting>
  <conditionalFormatting sqref="G45:G48 G27 G29:G41">
    <cfRule type="cellIs" dxfId="190" priority="2" operator="greaterThan">
      <formula>0</formula>
    </cfRule>
  </conditionalFormatting>
  <conditionalFormatting sqref="J4 J19">
    <cfRule type="cellIs" dxfId="189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34" workbookViewId="0">
      <selection activeCell="A34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529</v>
      </c>
      <c r="R2" s="462" t="s">
        <v>528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194</v>
      </c>
      <c r="G8" s="135" t="s">
        <v>167</v>
      </c>
      <c r="H8" s="136">
        <v>3.7999999999999999E-2</v>
      </c>
      <c r="I8" s="187">
        <f>F8*H8</f>
        <v>7.3719999999999999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243</v>
      </c>
      <c r="G9" s="135">
        <v>1.43</v>
      </c>
      <c r="H9" s="135"/>
      <c r="I9" s="187">
        <f>F9*G9</f>
        <v>347.49</v>
      </c>
      <c r="J9" s="25">
        <f t="shared" ref="J9:J18" si="0">IF((I9-E9)&lt;0,0,(I9-E9))</f>
        <v>307.64</v>
      </c>
      <c r="K9" s="150">
        <v>1</v>
      </c>
      <c r="L9" s="26">
        <f t="shared" ref="L9:L18" si="1">J9*K9/1000000</f>
        <v>3.0763999999999998E-4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4.4405372880000007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1.1000000000000001</v>
      </c>
      <c r="G10" s="187" t="s">
        <v>167</v>
      </c>
      <c r="H10" s="187"/>
      <c r="I10" s="187">
        <f>F10</f>
        <v>1.1000000000000001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10</v>
      </c>
      <c r="G11" s="187" t="s">
        <v>167</v>
      </c>
      <c r="H11" s="187"/>
      <c r="I11" s="187">
        <f t="shared" ref="I11:I18" si="3">F11</f>
        <v>10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59.1</v>
      </c>
      <c r="G12" s="187" t="s">
        <v>167</v>
      </c>
      <c r="H12" s="187"/>
      <c r="I12" s="187">
        <f t="shared" si="3"/>
        <v>59.1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0.68</v>
      </c>
      <c r="G13" s="187" t="s">
        <v>167</v>
      </c>
      <c r="H13" s="187"/>
      <c r="I13" s="187">
        <f t="shared" si="3"/>
        <v>0.68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2.5</v>
      </c>
      <c r="G14" s="187" t="s">
        <v>167</v>
      </c>
      <c r="H14" s="187"/>
      <c r="I14" s="187">
        <f t="shared" si="3"/>
        <v>2.5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20.2</v>
      </c>
      <c r="G15" s="187" t="s">
        <v>167</v>
      </c>
      <c r="H15" s="187"/>
      <c r="I15" s="187">
        <f t="shared" si="3"/>
        <v>20.2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7.2</v>
      </c>
      <c r="G17" s="187" t="s">
        <v>167</v>
      </c>
      <c r="H17" s="187"/>
      <c r="I17" s="187">
        <f t="shared" si="3"/>
        <v>7.2</v>
      </c>
      <c r="J17" s="25">
        <f t="shared" si="0"/>
        <v>5.7200000000000006</v>
      </c>
      <c r="K17" s="150">
        <v>1</v>
      </c>
      <c r="L17" s="26">
        <f t="shared" si="1"/>
        <v>5.7200000000000003E-6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1.2501084024000004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379</v>
      </c>
      <c r="G18" s="10"/>
      <c r="H18" s="10"/>
      <c r="I18" s="187">
        <f t="shared" si="3"/>
        <v>379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5.6906456904000011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194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243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380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1.1000000000000001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59.1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0.68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7.2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24.5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2.5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88" priority="1" operator="greaterThan">
      <formula>0</formula>
    </cfRule>
  </conditionalFormatting>
  <conditionalFormatting sqref="G45:G48 G27 G29:G41">
    <cfRule type="cellIs" dxfId="187" priority="2" operator="greaterThan">
      <formula>0</formula>
    </cfRule>
  </conditionalFormatting>
  <conditionalFormatting sqref="J4 J19">
    <cfRule type="cellIs" dxfId="186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5" workbookViewId="0">
      <selection activeCell="A25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537</v>
      </c>
      <c r="R2" s="462" t="s">
        <v>538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31</v>
      </c>
      <c r="G8" s="135" t="s">
        <v>167</v>
      </c>
      <c r="H8" s="136">
        <v>3.7999999999999999E-2</v>
      </c>
      <c r="I8" s="187">
        <f>F8*H8</f>
        <v>1.1779999999999999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5.8</v>
      </c>
      <c r="G9" s="135">
        <v>1.43</v>
      </c>
      <c r="H9" s="135"/>
      <c r="I9" s="187">
        <f>F9*G9</f>
        <v>8.2939999999999987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2.37</v>
      </c>
      <c r="G10" s="187" t="s">
        <v>167</v>
      </c>
      <c r="H10" s="187"/>
      <c r="I10" s="187">
        <f>F10</f>
        <v>2.37</v>
      </c>
      <c r="J10" s="25">
        <f t="shared" si="0"/>
        <v>1.1600000000000001</v>
      </c>
      <c r="K10" s="150">
        <v>1</v>
      </c>
      <c r="L10" s="26">
        <f t="shared" si="1"/>
        <v>1.1600000000000001E-6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1.0136949768000003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52.6</v>
      </c>
      <c r="G11" s="187" t="s">
        <v>167</v>
      </c>
      <c r="H11" s="187"/>
      <c r="I11" s="187">
        <f t="shared" ref="I11:I18" si="3">F11</f>
        <v>52.6</v>
      </c>
      <c r="J11" s="25">
        <f t="shared" si="0"/>
        <v>31.28</v>
      </c>
      <c r="K11" s="150">
        <v>1</v>
      </c>
      <c r="L11" s="26">
        <f t="shared" si="1"/>
        <v>3.1279999999999999E-5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1.1148192000000001E-2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62.7</v>
      </c>
      <c r="G12" s="187" t="s">
        <v>167</v>
      </c>
      <c r="H12" s="187"/>
      <c r="I12" s="187">
        <f t="shared" si="3"/>
        <v>62.7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1.32</v>
      </c>
      <c r="G13" s="187" t="s">
        <v>167</v>
      </c>
      <c r="H13" s="187"/>
      <c r="I13" s="187">
        <f t="shared" si="3"/>
        <v>1.32</v>
      </c>
      <c r="J13" s="25">
        <f t="shared" si="0"/>
        <v>0.58000000000000007</v>
      </c>
      <c r="K13" s="150">
        <v>1</v>
      </c>
      <c r="L13" s="26">
        <f t="shared" si="1"/>
        <v>5.8000000000000006E-7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0.20501696160000002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0.11</v>
      </c>
      <c r="G14" s="187" t="s">
        <v>167</v>
      </c>
      <c r="H14" s="187"/>
      <c r="I14" s="187">
        <f t="shared" si="3"/>
        <v>0.11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15.3</v>
      </c>
      <c r="G15" s="187" t="s">
        <v>167</v>
      </c>
      <c r="H15" s="187"/>
      <c r="I15" s="187">
        <f t="shared" si="3"/>
        <v>15.3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0.11</v>
      </c>
      <c r="G17" s="187" t="s">
        <v>167</v>
      </c>
      <c r="H17" s="187"/>
      <c r="I17" s="187">
        <f t="shared" si="3"/>
        <v>0.11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285</v>
      </c>
      <c r="G18" s="10"/>
      <c r="H18" s="10"/>
      <c r="I18" s="187">
        <f t="shared" si="3"/>
        <v>285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1.2298601304000003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31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5.8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51.4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2.37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52.6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62.7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1.32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6.87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10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0.11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85" priority="1" operator="greaterThan">
      <formula>0</formula>
    </cfRule>
  </conditionalFormatting>
  <conditionalFormatting sqref="G45:G48 G27 G29:G41">
    <cfRule type="cellIs" dxfId="184" priority="2" operator="greaterThan">
      <formula>0</formula>
    </cfRule>
  </conditionalFormatting>
  <conditionalFormatting sqref="J4 J19">
    <cfRule type="cellIs" dxfId="183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5" workbookViewId="0">
      <selection activeCell="A25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539</v>
      </c>
      <c r="R2" s="462" t="s">
        <v>545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20</v>
      </c>
      <c r="G8" s="135" t="s">
        <v>167</v>
      </c>
      <c r="H8" s="136">
        <v>3.7999999999999999E-2</v>
      </c>
      <c r="I8" s="187">
        <f>F8*H8</f>
        <v>0.76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5.3</v>
      </c>
      <c r="G9" s="135">
        <v>1.43</v>
      </c>
      <c r="H9" s="135"/>
      <c r="I9" s="187">
        <f>F9*G9</f>
        <v>7.5789999999999997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1.08</v>
      </c>
      <c r="G10" s="187" t="s">
        <v>167</v>
      </c>
      <c r="H10" s="187"/>
      <c r="I10" s="187">
        <f>F10</f>
        <v>1.08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16.7</v>
      </c>
      <c r="G11" s="187" t="s">
        <v>167</v>
      </c>
      <c r="H11" s="187"/>
      <c r="I11" s="187">
        <f t="shared" ref="I11:I18" si="3">F11</f>
        <v>16.7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62.4</v>
      </c>
      <c r="G12" s="187" t="s">
        <v>167</v>
      </c>
      <c r="H12" s="187"/>
      <c r="I12" s="187">
        <f t="shared" si="3"/>
        <v>62.4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0.57999999999999996</v>
      </c>
      <c r="G13" s="187" t="s">
        <v>167</v>
      </c>
      <c r="H13" s="187"/>
      <c r="I13" s="187">
        <f t="shared" si="3"/>
        <v>0.57999999999999996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</v>
      </c>
      <c r="G14" s="187" t="s">
        <v>167</v>
      </c>
      <c r="H14" s="187"/>
      <c r="I14" s="187">
        <f t="shared" si="3"/>
        <v>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16.7</v>
      </c>
      <c r="G15" s="187" t="s">
        <v>167</v>
      </c>
      <c r="H15" s="187"/>
      <c r="I15" s="187">
        <f t="shared" si="3"/>
        <v>16.7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0.18</v>
      </c>
      <c r="G17" s="187" t="s">
        <v>167</v>
      </c>
      <c r="H17" s="187"/>
      <c r="I17" s="187">
        <f t="shared" si="3"/>
        <v>0.18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286</v>
      </c>
      <c r="G18" s="10"/>
      <c r="H18" s="10"/>
      <c r="I18" s="187">
        <f t="shared" si="3"/>
        <v>286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20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5.3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52.1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1.08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16.7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62.4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0.57999999999999996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6.88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82" priority="1" operator="greaterThan">
      <formula>0</formula>
    </cfRule>
  </conditionalFormatting>
  <conditionalFormatting sqref="G45:G48 G27 G29:G41">
    <cfRule type="cellIs" dxfId="181" priority="2" operator="greaterThan">
      <formula>0</formula>
    </cfRule>
  </conditionalFormatting>
  <conditionalFormatting sqref="J4 J19">
    <cfRule type="cellIs" dxfId="180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31" workbookViewId="0">
      <selection activeCell="A31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549</v>
      </c>
      <c r="R2" s="462" t="s">
        <v>548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7</v>
      </c>
      <c r="G8" s="135" t="s">
        <v>167</v>
      </c>
      <c r="H8" s="136">
        <v>3.7999999999999999E-2</v>
      </c>
      <c r="I8" s="187">
        <f>F8*H8</f>
        <v>0.26600000000000001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7.4</v>
      </c>
      <c r="G9" s="135">
        <v>1.43</v>
      </c>
      <c r="H9" s="135"/>
      <c r="I9" s="187">
        <f>F9*G9</f>
        <v>10.582000000000001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0.12</v>
      </c>
      <c r="G10" s="187" t="s">
        <v>167</v>
      </c>
      <c r="H10" s="187"/>
      <c r="I10" s="187">
        <f>F10</f>
        <v>0.12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10</v>
      </c>
      <c r="G11" s="187" t="s">
        <v>167</v>
      </c>
      <c r="H11" s="187"/>
      <c r="I11" s="187">
        <f t="shared" ref="I11:I18" si="3">F11</f>
        <v>10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10</v>
      </c>
      <c r="G12" s="187" t="s">
        <v>167</v>
      </c>
      <c r="H12" s="187"/>
      <c r="I12" s="187">
        <f t="shared" si="3"/>
        <v>10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0.3</v>
      </c>
      <c r="G13" s="187" t="s">
        <v>167</v>
      </c>
      <c r="H13" s="187"/>
      <c r="I13" s="187">
        <f t="shared" si="3"/>
        <v>0.3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0.11</v>
      </c>
      <c r="G14" s="187" t="s">
        <v>167</v>
      </c>
      <c r="H14" s="187"/>
      <c r="I14" s="187">
        <f t="shared" si="3"/>
        <v>0.11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1.02</v>
      </c>
      <c r="G15" s="187" t="s">
        <v>167</v>
      </c>
      <c r="H15" s="187"/>
      <c r="I15" s="187">
        <f t="shared" si="3"/>
        <v>1.02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0.8</v>
      </c>
      <c r="G17" s="187" t="s">
        <v>167</v>
      </c>
      <c r="H17" s="187"/>
      <c r="I17" s="187">
        <f t="shared" si="3"/>
        <v>0.8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234</v>
      </c>
      <c r="G18" s="10"/>
      <c r="H18" s="10"/>
      <c r="I18" s="187">
        <f t="shared" si="3"/>
        <v>234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7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7.4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12.2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0.12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10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0.3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0.11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79" priority="1" operator="greaterThan">
      <formula>0</formula>
    </cfRule>
  </conditionalFormatting>
  <conditionalFormatting sqref="G45:G48 G27 G29:G41">
    <cfRule type="cellIs" dxfId="178" priority="2" operator="greaterThan">
      <formula>0</formula>
    </cfRule>
  </conditionalFormatting>
  <conditionalFormatting sqref="J4 J19">
    <cfRule type="cellIs" dxfId="177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8"/>
  <sheetViews>
    <sheetView workbookViewId="0">
      <selection activeCell="T19" sqref="T19"/>
    </sheetView>
  </sheetViews>
  <sheetFormatPr defaultRowHeight="15" x14ac:dyDescent="0.25"/>
  <cols>
    <col min="2" max="2" width="16.5703125" customWidth="1"/>
    <col min="5" max="5" width="16.2851562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0" x14ac:dyDescent="0.25">
      <c r="O2" t="s">
        <v>228</v>
      </c>
      <c r="R2" t="s">
        <v>239</v>
      </c>
    </row>
    <row r="3" spans="1:20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0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0" ht="168" x14ac:dyDescent="0.25">
      <c r="A5" s="130"/>
      <c r="B5" s="130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0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0" ht="25.5" x14ac:dyDescent="0.25">
      <c r="A7" s="152"/>
      <c r="B7" s="153"/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0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7.8</v>
      </c>
      <c r="G8" s="135" t="s">
        <v>167</v>
      </c>
      <c r="H8" s="136">
        <v>3.7999999999999999E-2</v>
      </c>
      <c r="I8" s="133">
        <f>F8*H8</f>
        <v>0.2964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0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9.6999999999999993</v>
      </c>
      <c r="G9" s="135">
        <v>1.43</v>
      </c>
      <c r="H9" s="135"/>
      <c r="I9" s="133">
        <f>F9*G9</f>
        <v>13.870999999999999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0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0.05</v>
      </c>
      <c r="G10" s="133" t="s">
        <v>167</v>
      </c>
      <c r="H10" s="133"/>
      <c r="I10" s="133">
        <f>F10</f>
        <v>0.05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0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10</v>
      </c>
      <c r="G11" s="133" t="s">
        <v>167</v>
      </c>
      <c r="H11" s="133"/>
      <c r="I11" s="133">
        <f t="shared" ref="I11:I18" si="3">F11</f>
        <v>10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0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10</v>
      </c>
      <c r="G12" s="133" t="s">
        <v>167</v>
      </c>
      <c r="H12" s="133"/>
      <c r="I12" s="133">
        <f t="shared" si="3"/>
        <v>10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0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0.35</v>
      </c>
      <c r="G13" s="133" t="s">
        <v>167</v>
      </c>
      <c r="H13" s="133"/>
      <c r="I13" s="133">
        <f t="shared" si="3"/>
        <v>0.35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0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0.05</v>
      </c>
      <c r="G14" s="133" t="s">
        <v>167</v>
      </c>
      <c r="H14" s="133"/>
      <c r="I14" s="133">
        <f t="shared" si="3"/>
        <v>0.05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0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1.2</v>
      </c>
      <c r="G15" s="133" t="s">
        <v>167</v>
      </c>
      <c r="H15" s="133"/>
      <c r="I15" s="133">
        <f t="shared" si="3"/>
        <v>1.2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0" x14ac:dyDescent="0.25">
      <c r="A16" s="19"/>
      <c r="B16" s="17"/>
      <c r="C16" s="25"/>
      <c r="D16" s="20"/>
      <c r="E16" s="139"/>
      <c r="F16" s="156"/>
      <c r="G16" s="133"/>
      <c r="H16" s="133"/>
      <c r="I16" s="133"/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1.0900000000000001</v>
      </c>
      <c r="G17" s="133" t="s">
        <v>167</v>
      </c>
      <c r="H17" s="133"/>
      <c r="I17" s="133">
        <f t="shared" si="3"/>
        <v>1.0900000000000001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205</v>
      </c>
      <c r="G18" s="10"/>
      <c r="H18" s="10"/>
      <c r="I18" s="133">
        <f t="shared" si="3"/>
        <v>205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31" t="s">
        <v>1</v>
      </c>
      <c r="E27" s="12" t="s">
        <v>2</v>
      </c>
      <c r="F27" s="131" t="s">
        <v>124</v>
      </c>
      <c r="G27" s="131" t="s">
        <v>157</v>
      </c>
      <c r="H27" s="131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31">
        <v>1</v>
      </c>
      <c r="B28" s="131">
        <v>2</v>
      </c>
      <c r="C28" s="131">
        <v>3</v>
      </c>
      <c r="D28" s="131">
        <v>4</v>
      </c>
      <c r="E28" s="131">
        <v>5</v>
      </c>
      <c r="F28" s="131">
        <v>6</v>
      </c>
      <c r="G28" s="131">
        <v>8</v>
      </c>
      <c r="H28" s="131">
        <v>9</v>
      </c>
      <c r="I28" s="131">
        <v>10</v>
      </c>
      <c r="J28" s="131">
        <v>11</v>
      </c>
      <c r="K28" s="131">
        <v>12</v>
      </c>
      <c r="L28" s="131">
        <v>13</v>
      </c>
      <c r="M28" s="131">
        <v>14</v>
      </c>
      <c r="N28" s="131">
        <v>15</v>
      </c>
      <c r="O28" s="131">
        <v>16</v>
      </c>
    </row>
    <row r="29" spans="1:20" x14ac:dyDescent="0.25">
      <c r="A29" s="460"/>
      <c r="B29" s="460"/>
      <c r="C29" s="25"/>
      <c r="D29" s="132"/>
      <c r="E29" s="13"/>
      <c r="F29" s="132"/>
      <c r="G29" s="25" t="s">
        <v>186</v>
      </c>
      <c r="H29" s="25" t="s">
        <v>187</v>
      </c>
      <c r="I29" s="59" t="s">
        <v>188</v>
      </c>
      <c r="J29" s="133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7.8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9.6999999999999993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182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0.05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10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0.35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7.3</v>
      </c>
      <c r="G40" s="25"/>
      <c r="H40" s="25">
        <v>0</v>
      </c>
      <c r="I40" s="26"/>
      <c r="J40" s="133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33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33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33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0"/>
      <c r="G44" s="25"/>
      <c r="H44" s="25">
        <v>5</v>
      </c>
      <c r="I44" s="26"/>
      <c r="J44" s="133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0"/>
      <c r="G45" s="25"/>
      <c r="H45" s="71"/>
      <c r="I45" s="26">
        <f>H45</f>
        <v>0</v>
      </c>
      <c r="J45" s="133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</v>
      </c>
      <c r="G46" s="25">
        <f>IF((F46-E46)&lt;0,0,(F46-E46))</f>
        <v>0</v>
      </c>
      <c r="H46" s="25">
        <v>1</v>
      </c>
      <c r="I46" s="26">
        <f>G46/E46*H46</f>
        <v>0</v>
      </c>
      <c r="J46" s="133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0.05</v>
      </c>
      <c r="G47" s="25">
        <f>IF((F47-E47)&lt;0,0,(F47-E47))</f>
        <v>0</v>
      </c>
      <c r="H47" s="25">
        <v>0.6</v>
      </c>
      <c r="I47" s="26">
        <f>G47/E47*H47</f>
        <v>0</v>
      </c>
      <c r="J47" s="133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1">
    <mergeCell ref="J37:J38"/>
    <mergeCell ref="B41:B44"/>
    <mergeCell ref="T4:T5"/>
    <mergeCell ref="A27:B27"/>
    <mergeCell ref="A30:B30"/>
    <mergeCell ref="J30:K30"/>
    <mergeCell ref="J31:J33"/>
    <mergeCell ref="A29:B29"/>
    <mergeCell ref="B3:N3"/>
    <mergeCell ref="A4:B4"/>
    <mergeCell ref="C4:C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S4"/>
  </mergeCells>
  <conditionalFormatting sqref="G45:G48 G27 G29:G41">
    <cfRule type="cellIs" dxfId="419" priority="2" operator="greaterThan">
      <formula>0</formula>
    </cfRule>
  </conditionalFormatting>
  <conditionalFormatting sqref="J4 J19">
    <cfRule type="cellIs" dxfId="418" priority="3" operator="greaterThan">
      <formula>0</formula>
    </cfRule>
  </conditionalFormatting>
  <conditionalFormatting sqref="J8:J18">
    <cfRule type="cellIs" dxfId="417" priority="1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5" workbookViewId="0">
      <selection activeCell="A25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553</v>
      </c>
      <c r="R2" s="462" t="s">
        <v>552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77</v>
      </c>
      <c r="G8" s="135" t="s">
        <v>167</v>
      </c>
      <c r="H8" s="136">
        <v>3.7999999999999999E-2</v>
      </c>
      <c r="I8" s="187">
        <f>F8*H8</f>
        <v>2.9259999999999997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103</v>
      </c>
      <c r="G9" s="135">
        <v>1.43</v>
      </c>
      <c r="H9" s="135"/>
      <c r="I9" s="187">
        <f>F9*G9</f>
        <v>147.29</v>
      </c>
      <c r="J9" s="25">
        <f t="shared" ref="J9:J18" si="0">IF((I9-E9)&lt;0,0,(I9-E9))</f>
        <v>107.44</v>
      </c>
      <c r="K9" s="150">
        <v>1</v>
      </c>
      <c r="L9" s="26">
        <f t="shared" ref="L9:L18" si="1">J9*K9/1000000</f>
        <v>1.0744E-4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1.5508104480000002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0.11</v>
      </c>
      <c r="G10" s="187" t="s">
        <v>167</v>
      </c>
      <c r="H10" s="187"/>
      <c r="I10" s="187">
        <f>F10</f>
        <v>0.11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10</v>
      </c>
      <c r="G11" s="187" t="s">
        <v>167</v>
      </c>
      <c r="H11" s="187"/>
      <c r="I11" s="187">
        <f t="shared" ref="I11:I18" si="3">F11</f>
        <v>10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11.7</v>
      </c>
      <c r="G12" s="187" t="s">
        <v>167</v>
      </c>
      <c r="H12" s="187"/>
      <c r="I12" s="187">
        <f t="shared" si="3"/>
        <v>11.7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0.54</v>
      </c>
      <c r="G13" s="187" t="s">
        <v>167</v>
      </c>
      <c r="H13" s="187"/>
      <c r="I13" s="187">
        <f t="shared" si="3"/>
        <v>0.54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1.2</v>
      </c>
      <c r="G14" s="187" t="s">
        <v>167</v>
      </c>
      <c r="H14" s="187"/>
      <c r="I14" s="187">
        <f t="shared" si="3"/>
        <v>1.2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14.8</v>
      </c>
      <c r="G15" s="187" t="s">
        <v>167</v>
      </c>
      <c r="H15" s="187"/>
      <c r="I15" s="187">
        <f t="shared" si="3"/>
        <v>14.8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13.6</v>
      </c>
      <c r="G17" s="187" t="s">
        <v>167</v>
      </c>
      <c r="H17" s="187"/>
      <c r="I17" s="187">
        <f t="shared" si="3"/>
        <v>13.6</v>
      </c>
      <c r="J17" s="25">
        <f t="shared" si="0"/>
        <v>12.12</v>
      </c>
      <c r="K17" s="150">
        <v>1</v>
      </c>
      <c r="L17" s="26">
        <f t="shared" si="1"/>
        <v>1.2119999999999999E-5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2.6488310904000008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260</v>
      </c>
      <c r="G18" s="10"/>
      <c r="H18" s="10"/>
      <c r="I18" s="187">
        <f t="shared" si="3"/>
        <v>260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4.1996415384000008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77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103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171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0.11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10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11.7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0.54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7.1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21.9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1.2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76" priority="1" operator="greaterThan">
      <formula>0</formula>
    </cfRule>
  </conditionalFormatting>
  <conditionalFormatting sqref="G45:G48 G27 G29:G41">
    <cfRule type="cellIs" dxfId="175" priority="2" operator="greaterThan">
      <formula>0</formula>
    </cfRule>
  </conditionalFormatting>
  <conditionalFormatting sqref="J4 J19">
    <cfRule type="cellIs" dxfId="174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8" workbookViewId="0">
      <selection activeCell="A28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558</v>
      </c>
      <c r="R2" s="462" t="s">
        <v>557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60</v>
      </c>
      <c r="G8" s="135" t="s">
        <v>167</v>
      </c>
      <c r="H8" s="136">
        <v>3.7999999999999999E-2</v>
      </c>
      <c r="I8" s="187">
        <f>F8*H8</f>
        <v>2.2799999999999998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60</v>
      </c>
      <c r="G9" s="135">
        <v>1.43</v>
      </c>
      <c r="H9" s="135"/>
      <c r="I9" s="187">
        <f>F9*G9</f>
        <v>85.8</v>
      </c>
      <c r="J9" s="25">
        <f t="shared" ref="J9:J18" si="0">IF((I9-E9)&lt;0,0,(I9-E9))</f>
        <v>45.949999999999996</v>
      </c>
      <c r="K9" s="150">
        <v>1</v>
      </c>
      <c r="L9" s="26">
        <f t="shared" ref="L9:L18" si="1">J9*K9/1000000</f>
        <v>4.5949999999999999E-5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0.66325149000000005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0.18</v>
      </c>
      <c r="G10" s="187" t="s">
        <v>167</v>
      </c>
      <c r="H10" s="187"/>
      <c r="I10" s="187">
        <f>F10</f>
        <v>0.18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19.899999999999999</v>
      </c>
      <c r="G11" s="187" t="s">
        <v>167</v>
      </c>
      <c r="H11" s="187"/>
      <c r="I11" s="187">
        <f t="shared" ref="I11:I18" si="3">F11</f>
        <v>19.899999999999999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62.7</v>
      </c>
      <c r="G12" s="187" t="s">
        <v>167</v>
      </c>
      <c r="H12" s="187"/>
      <c r="I12" s="187">
        <f t="shared" si="3"/>
        <v>62.7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1.1499999999999999</v>
      </c>
      <c r="G13" s="187" t="s">
        <v>167</v>
      </c>
      <c r="H13" s="187"/>
      <c r="I13" s="187">
        <f t="shared" si="3"/>
        <v>1.1499999999999999</v>
      </c>
      <c r="J13" s="25">
        <f t="shared" si="0"/>
        <v>0.40999999999999992</v>
      </c>
      <c r="K13" s="150">
        <v>1</v>
      </c>
      <c r="L13" s="26">
        <f t="shared" si="1"/>
        <v>4.0999999999999994E-7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0.14492578319999999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3</v>
      </c>
      <c r="G14" s="187" t="s">
        <v>167</v>
      </c>
      <c r="H14" s="187"/>
      <c r="I14" s="187">
        <f t="shared" si="3"/>
        <v>3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3.45</v>
      </c>
      <c r="G15" s="187" t="s">
        <v>167</v>
      </c>
      <c r="H15" s="187"/>
      <c r="I15" s="187">
        <f t="shared" si="3"/>
        <v>3.45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18.5</v>
      </c>
      <c r="G17" s="187" t="s">
        <v>167</v>
      </c>
      <c r="H17" s="187"/>
      <c r="I17" s="187">
        <f t="shared" si="3"/>
        <v>18.5</v>
      </c>
      <c r="J17" s="25">
        <f t="shared" si="0"/>
        <v>17.02</v>
      </c>
      <c r="K17" s="150">
        <v>1</v>
      </c>
      <c r="L17" s="26">
        <f t="shared" si="1"/>
        <v>1.702E-5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3.7197281484000007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268</v>
      </c>
      <c r="G18" s="10"/>
      <c r="H18" s="10"/>
      <c r="I18" s="187">
        <f t="shared" si="3"/>
        <v>268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4.5279054216000008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60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60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97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0.18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19.899999999999999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62.7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1.1499999999999999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7.2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28.8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3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73" priority="1" operator="greaterThan">
      <formula>0</formula>
    </cfRule>
  </conditionalFormatting>
  <conditionalFormatting sqref="G45:G48 G27 G29:G41">
    <cfRule type="cellIs" dxfId="172" priority="2" operator="greaterThan">
      <formula>0</formula>
    </cfRule>
  </conditionalFormatting>
  <conditionalFormatting sqref="J4 J19">
    <cfRule type="cellIs" dxfId="171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562</v>
      </c>
      <c r="R2" s="462" t="s">
        <v>560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40</v>
      </c>
      <c r="G8" s="135" t="s">
        <v>167</v>
      </c>
      <c r="H8" s="136">
        <v>3.7999999999999999E-2</v>
      </c>
      <c r="I8" s="187">
        <f>F8*H8</f>
        <v>1.52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38.9</v>
      </c>
      <c r="G9" s="135">
        <v>1.43</v>
      </c>
      <c r="H9" s="135"/>
      <c r="I9" s="187">
        <f>F9*G9</f>
        <v>55.626999999999995</v>
      </c>
      <c r="J9" s="25">
        <f t="shared" ref="J9:J18" si="0">IF((I9-E9)&lt;0,0,(I9-E9))</f>
        <v>15.776999999999994</v>
      </c>
      <c r="K9" s="150">
        <v>1</v>
      </c>
      <c r="L9" s="26">
        <f t="shared" ref="L9:L18" si="1">J9*K9/1000000</f>
        <v>1.5776999999999995E-5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0.22772837339999993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0.12</v>
      </c>
      <c r="G10" s="187" t="s">
        <v>167</v>
      </c>
      <c r="H10" s="187"/>
      <c r="I10" s="187">
        <f>F10</f>
        <v>0.12</v>
      </c>
      <c r="J10" s="25">
        <f t="shared" si="0"/>
        <v>0</v>
      </c>
      <c r="K10" s="150">
        <v>1</v>
      </c>
      <c r="L10" s="26">
        <f t="shared" si="1"/>
        <v>0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19.8</v>
      </c>
      <c r="G11" s="187" t="s">
        <v>167</v>
      </c>
      <c r="H11" s="187"/>
      <c r="I11" s="187">
        <f t="shared" ref="I11:I18" si="3">F11</f>
        <v>19.8</v>
      </c>
      <c r="J11" s="25">
        <f t="shared" si="0"/>
        <v>0</v>
      </c>
      <c r="K11" s="150">
        <v>1</v>
      </c>
      <c r="L11" s="26">
        <f t="shared" si="1"/>
        <v>0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0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51.2</v>
      </c>
      <c r="G12" s="187" t="s">
        <v>167</v>
      </c>
      <c r="H12" s="187"/>
      <c r="I12" s="187">
        <f t="shared" si="3"/>
        <v>51.2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0.61</v>
      </c>
      <c r="G13" s="187" t="s">
        <v>167</v>
      </c>
      <c r="H13" s="187"/>
      <c r="I13" s="187">
        <f t="shared" si="3"/>
        <v>0.61</v>
      </c>
      <c r="J13" s="25">
        <f t="shared" si="0"/>
        <v>0</v>
      </c>
      <c r="K13" s="150">
        <v>1</v>
      </c>
      <c r="L13" s="26">
        <f t="shared" si="1"/>
        <v>0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0.71</v>
      </c>
      <c r="G14" s="187" t="s">
        <v>167</v>
      </c>
      <c r="H14" s="187"/>
      <c r="I14" s="187">
        <f t="shared" si="3"/>
        <v>0.71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12.8</v>
      </c>
      <c r="G15" s="187" t="s">
        <v>167</v>
      </c>
      <c r="H15" s="187"/>
      <c r="I15" s="187">
        <f t="shared" si="3"/>
        <v>12.8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4.2</v>
      </c>
      <c r="G17" s="187" t="s">
        <v>167</v>
      </c>
      <c r="H17" s="187"/>
      <c r="I17" s="187">
        <f t="shared" si="3"/>
        <v>4.2</v>
      </c>
      <c r="J17" s="25">
        <f t="shared" si="0"/>
        <v>2.72</v>
      </c>
      <c r="K17" s="150">
        <v>1</v>
      </c>
      <c r="L17" s="26">
        <f t="shared" si="1"/>
        <v>2.7200000000000002E-6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0.59445714240000014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243</v>
      </c>
      <c r="G18" s="10"/>
      <c r="H18" s="10"/>
      <c r="I18" s="187">
        <f t="shared" si="3"/>
        <v>243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0.8221855158000001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40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38.9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64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0.12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19.8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51.2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0.61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7.4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26.3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0.71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70" priority="1" operator="greaterThan">
      <formula>0</formula>
    </cfRule>
  </conditionalFormatting>
  <conditionalFormatting sqref="G45:G48 G27 G29:G41">
    <cfRule type="cellIs" dxfId="169" priority="2" operator="greaterThan">
      <formula>0</formula>
    </cfRule>
  </conditionalFormatting>
  <conditionalFormatting sqref="J4 J19">
    <cfRule type="cellIs" dxfId="168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5" workbookViewId="0">
      <selection activeCell="A25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563</v>
      </c>
      <c r="R2" s="462" t="s">
        <v>569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32</v>
      </c>
      <c r="G8" s="135" t="s">
        <v>167</v>
      </c>
      <c r="H8" s="136">
        <v>3.7999999999999999E-2</v>
      </c>
      <c r="I8" s="187">
        <f>F8*H8</f>
        <v>1.216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5.3</v>
      </c>
      <c r="G9" s="135">
        <v>1.43</v>
      </c>
      <c r="H9" s="135"/>
      <c r="I9" s="187">
        <f>F9*G9</f>
        <v>7.5789999999999997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1.95</v>
      </c>
      <c r="G10" s="187" t="s">
        <v>167</v>
      </c>
      <c r="H10" s="187"/>
      <c r="I10" s="187">
        <f>F10</f>
        <v>1.95</v>
      </c>
      <c r="J10" s="25">
        <f t="shared" si="0"/>
        <v>0.74</v>
      </c>
      <c r="K10" s="150">
        <v>1</v>
      </c>
      <c r="L10" s="26">
        <f t="shared" si="1"/>
        <v>7.4000000000000001E-7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0.64666748520000017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51.7</v>
      </c>
      <c r="G11" s="187" t="s">
        <v>167</v>
      </c>
      <c r="H11" s="187"/>
      <c r="I11" s="187">
        <f t="shared" ref="I11:I18" si="3">F11</f>
        <v>51.7</v>
      </c>
      <c r="J11" s="25">
        <f t="shared" si="0"/>
        <v>30.380000000000003</v>
      </c>
      <c r="K11" s="150">
        <v>1</v>
      </c>
      <c r="L11" s="26">
        <f t="shared" si="1"/>
        <v>3.0380000000000004E-5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1.0827432000000003E-2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62.9</v>
      </c>
      <c r="G12" s="187" t="s">
        <v>167</v>
      </c>
      <c r="H12" s="187"/>
      <c r="I12" s="187">
        <f t="shared" si="3"/>
        <v>62.9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1.33</v>
      </c>
      <c r="G13" s="187" t="s">
        <v>167</v>
      </c>
      <c r="H13" s="187"/>
      <c r="I13" s="187">
        <f t="shared" si="3"/>
        <v>1.33</v>
      </c>
      <c r="J13" s="25">
        <f t="shared" si="0"/>
        <v>0.59000000000000008</v>
      </c>
      <c r="K13" s="150">
        <v>1</v>
      </c>
      <c r="L13" s="26">
        <f t="shared" si="1"/>
        <v>5.9000000000000007E-7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0.20855173680000005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0.12</v>
      </c>
      <c r="G14" s="187" t="s">
        <v>167</v>
      </c>
      <c r="H14" s="187"/>
      <c r="I14" s="187">
        <f t="shared" si="3"/>
        <v>0.12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16.899999999999999</v>
      </c>
      <c r="G15" s="187" t="s">
        <v>167</v>
      </c>
      <c r="H15" s="187"/>
      <c r="I15" s="187">
        <f t="shared" si="3"/>
        <v>16.899999999999999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0.13</v>
      </c>
      <c r="G17" s="187" t="s">
        <v>167</v>
      </c>
      <c r="H17" s="187"/>
      <c r="I17" s="187">
        <f t="shared" si="3"/>
        <v>0.13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288</v>
      </c>
      <c r="G18" s="10"/>
      <c r="H18" s="10"/>
      <c r="I18" s="187">
        <f t="shared" si="3"/>
        <v>288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0.86604665400000025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32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5.3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51.8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1.95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51.7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62.9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1.33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6.93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9.3000000000000007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0.12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67" priority="1" operator="greaterThan">
      <formula>0</formula>
    </cfRule>
  </conditionalFormatting>
  <conditionalFormatting sqref="G45:G48 G27 G29:G41">
    <cfRule type="cellIs" dxfId="166" priority="2" operator="greaterThan">
      <formula>0</formula>
    </cfRule>
  </conditionalFormatting>
  <conditionalFormatting sqref="J4 J19">
    <cfRule type="cellIs" dxfId="165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5" workbookViewId="0">
      <selection activeCell="A25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570</v>
      </c>
      <c r="R2" s="462" t="s">
        <v>572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34</v>
      </c>
      <c r="G8" s="135" t="s">
        <v>167</v>
      </c>
      <c r="H8" s="136">
        <v>3.7999999999999999E-2</v>
      </c>
      <c r="I8" s="187">
        <f>F8*H8</f>
        <v>1.292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5.0999999999999996</v>
      </c>
      <c r="G9" s="135">
        <v>1.43</v>
      </c>
      <c r="H9" s="135"/>
      <c r="I9" s="187">
        <f>F9*G9</f>
        <v>7.2929999999999993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2.2999999999999998</v>
      </c>
      <c r="G10" s="187" t="s">
        <v>167</v>
      </c>
      <c r="H10" s="187"/>
      <c r="I10" s="187">
        <f>F10</f>
        <v>2.2999999999999998</v>
      </c>
      <c r="J10" s="25">
        <f t="shared" si="0"/>
        <v>1.0899999999999999</v>
      </c>
      <c r="K10" s="150">
        <v>1</v>
      </c>
      <c r="L10" s="26">
        <f t="shared" si="1"/>
        <v>1.0899999999999999E-6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0.95252372820000009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54.4</v>
      </c>
      <c r="G11" s="187" t="s">
        <v>167</v>
      </c>
      <c r="H11" s="187"/>
      <c r="I11" s="187">
        <f t="shared" ref="I11:I18" si="3">F11</f>
        <v>54.4</v>
      </c>
      <c r="J11" s="25">
        <f t="shared" si="0"/>
        <v>33.08</v>
      </c>
      <c r="K11" s="150">
        <v>1</v>
      </c>
      <c r="L11" s="26">
        <f t="shared" si="1"/>
        <v>3.3079999999999995E-5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1.1789711999999997E-2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66.3</v>
      </c>
      <c r="G12" s="187" t="s">
        <v>167</v>
      </c>
      <c r="H12" s="187"/>
      <c r="I12" s="187">
        <f t="shared" si="3"/>
        <v>66.3</v>
      </c>
      <c r="J12" s="25">
        <f t="shared" si="0"/>
        <v>1.0600000000000023</v>
      </c>
      <c r="K12" s="150">
        <v>1</v>
      </c>
      <c r="L12" s="26">
        <f t="shared" si="1"/>
        <v>1.0600000000000023E-6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1.5111360000000034E-4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1.21</v>
      </c>
      <c r="G13" s="187" t="s">
        <v>167</v>
      </c>
      <c r="H13" s="187"/>
      <c r="I13" s="187">
        <f t="shared" si="3"/>
        <v>1.21</v>
      </c>
      <c r="J13" s="25">
        <f t="shared" si="0"/>
        <v>0.47</v>
      </c>
      <c r="K13" s="150">
        <v>1</v>
      </c>
      <c r="L13" s="26">
        <f t="shared" si="1"/>
        <v>4.6999999999999995E-7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0.16613443440000003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0.12</v>
      </c>
      <c r="G14" s="187" t="s">
        <v>167</v>
      </c>
      <c r="H14" s="187"/>
      <c r="I14" s="187">
        <f t="shared" si="3"/>
        <v>0.12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16.2</v>
      </c>
      <c r="G15" s="187" t="s">
        <v>167</v>
      </c>
      <c r="H15" s="187"/>
      <c r="I15" s="187">
        <f t="shared" si="3"/>
        <v>16.2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0.13</v>
      </c>
      <c r="G17" s="187" t="s">
        <v>167</v>
      </c>
      <c r="H17" s="187"/>
      <c r="I17" s="187">
        <f t="shared" si="3"/>
        <v>0.13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262</v>
      </c>
      <c r="G18" s="10"/>
      <c r="H18" s="10"/>
      <c r="I18" s="187">
        <f t="shared" si="3"/>
        <v>262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1.1305989882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5.0999999999999996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51.2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2.2999999999999998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54.4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66.3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1.21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6.9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5.9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0.12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64" priority="1" operator="greaterThan">
      <formula>0</formula>
    </cfRule>
  </conditionalFormatting>
  <conditionalFormatting sqref="G45:G48 G27 G29:G41">
    <cfRule type="cellIs" dxfId="163" priority="2" operator="greaterThan">
      <formula>0</formula>
    </cfRule>
  </conditionalFormatting>
  <conditionalFormatting sqref="J4 J19">
    <cfRule type="cellIs" dxfId="162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8" workbookViewId="0">
      <selection activeCell="A28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574</v>
      </c>
      <c r="R2" s="462" t="s">
        <v>576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246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34</v>
      </c>
      <c r="G8" s="135" t="s">
        <v>167</v>
      </c>
      <c r="H8" s="136">
        <v>3.7999999999999999E-2</v>
      </c>
      <c r="I8" s="187">
        <f>F8*H8</f>
        <v>1.292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5.0999999999999996</v>
      </c>
      <c r="G9" s="135">
        <v>1.43</v>
      </c>
      <c r="H9" s="135"/>
      <c r="I9" s="187">
        <f>F9*G9</f>
        <v>7.2929999999999993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2.2999999999999998</v>
      </c>
      <c r="G10" s="187" t="s">
        <v>167</v>
      </c>
      <c r="H10" s="187"/>
      <c r="I10" s="187">
        <f>F10</f>
        <v>2.2999999999999998</v>
      </c>
      <c r="J10" s="25">
        <f t="shared" si="0"/>
        <v>1.0899999999999999</v>
      </c>
      <c r="K10" s="150">
        <v>1</v>
      </c>
      <c r="L10" s="26">
        <f t="shared" si="1"/>
        <v>1.0899999999999999E-6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0.95252372820000009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54.4</v>
      </c>
      <c r="G11" s="187" t="s">
        <v>167</v>
      </c>
      <c r="H11" s="187"/>
      <c r="I11" s="187">
        <f t="shared" ref="I11:I18" si="3">F11</f>
        <v>54.4</v>
      </c>
      <c r="J11" s="25">
        <f t="shared" si="0"/>
        <v>33.08</v>
      </c>
      <c r="K11" s="150">
        <v>1</v>
      </c>
      <c r="L11" s="26">
        <f t="shared" si="1"/>
        <v>3.3079999999999995E-5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1.1789711999999997E-2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66.3</v>
      </c>
      <c r="G12" s="187" t="s">
        <v>167</v>
      </c>
      <c r="H12" s="187"/>
      <c r="I12" s="187">
        <f t="shared" si="3"/>
        <v>66.3</v>
      </c>
      <c r="J12" s="25">
        <f t="shared" si="0"/>
        <v>1.0600000000000023</v>
      </c>
      <c r="K12" s="150">
        <v>1</v>
      </c>
      <c r="L12" s="26">
        <f t="shared" si="1"/>
        <v>1.0600000000000023E-6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1.5111360000000034E-4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1.21</v>
      </c>
      <c r="G13" s="187" t="s">
        <v>167</v>
      </c>
      <c r="H13" s="187"/>
      <c r="I13" s="187">
        <f t="shared" si="3"/>
        <v>1.21</v>
      </c>
      <c r="J13" s="25">
        <f t="shared" si="0"/>
        <v>0.47</v>
      </c>
      <c r="K13" s="150">
        <v>1</v>
      </c>
      <c r="L13" s="26">
        <f t="shared" si="1"/>
        <v>4.6999999999999995E-7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0.16613443440000003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0.12</v>
      </c>
      <c r="G14" s="187" t="s">
        <v>167</v>
      </c>
      <c r="H14" s="187"/>
      <c r="I14" s="187">
        <f t="shared" si="3"/>
        <v>0.12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16.2</v>
      </c>
      <c r="G15" s="187" t="s">
        <v>167</v>
      </c>
      <c r="H15" s="187"/>
      <c r="I15" s="187">
        <f t="shared" si="3"/>
        <v>16.2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0.13</v>
      </c>
      <c r="G17" s="187" t="s">
        <v>167</v>
      </c>
      <c r="H17" s="187"/>
      <c r="I17" s="187">
        <f t="shared" si="3"/>
        <v>0.13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262</v>
      </c>
      <c r="G18" s="10"/>
      <c r="H18" s="10"/>
      <c r="I18" s="187">
        <f t="shared" si="3"/>
        <v>262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1.1305989882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5.0999999999999996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51.2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2.2999999999999998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54.4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66.3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1.21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6.9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5.9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0.12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61" priority="1" operator="greaterThan">
      <formula>0</formula>
    </cfRule>
  </conditionalFormatting>
  <conditionalFormatting sqref="G45:G48 G27 G29:G41">
    <cfRule type="cellIs" dxfId="160" priority="2" operator="greaterThan">
      <formula>0</formula>
    </cfRule>
  </conditionalFormatting>
  <conditionalFormatting sqref="J4 J19">
    <cfRule type="cellIs" dxfId="159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37" workbookViewId="0">
      <selection activeCell="A28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578</v>
      </c>
      <c r="R2" s="462" t="s">
        <v>585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232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33</v>
      </c>
      <c r="G8" s="135" t="s">
        <v>167</v>
      </c>
      <c r="H8" s="136">
        <v>3.7999999999999999E-2</v>
      </c>
      <c r="I8" s="187">
        <f>F8*H8</f>
        <v>1.254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6.5</v>
      </c>
      <c r="G9" s="135">
        <v>1.43</v>
      </c>
      <c r="H9" s="135"/>
      <c r="I9" s="187">
        <f>F9*G9</f>
        <v>9.2949999999999999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1.99</v>
      </c>
      <c r="G10" s="187" t="s">
        <v>167</v>
      </c>
      <c r="H10" s="187"/>
      <c r="I10" s="187">
        <f>F10</f>
        <v>1.99</v>
      </c>
      <c r="J10" s="25">
        <f t="shared" si="0"/>
        <v>0.78</v>
      </c>
      <c r="K10" s="150">
        <v>1</v>
      </c>
      <c r="L10" s="26">
        <f t="shared" si="1"/>
        <v>7.8000000000000005E-7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0.68162248440000017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51.1</v>
      </c>
      <c r="G11" s="187" t="s">
        <v>167</v>
      </c>
      <c r="H11" s="187"/>
      <c r="I11" s="187">
        <f t="shared" ref="I11:I18" si="3">F11</f>
        <v>51.1</v>
      </c>
      <c r="J11" s="25">
        <f t="shared" si="0"/>
        <v>29.78</v>
      </c>
      <c r="K11" s="150">
        <v>1</v>
      </c>
      <c r="L11" s="26">
        <f t="shared" si="1"/>
        <v>2.9779999999999999E-5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1.0613592E-2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63.4</v>
      </c>
      <c r="G12" s="187" t="s">
        <v>167</v>
      </c>
      <c r="H12" s="187"/>
      <c r="I12" s="187">
        <f t="shared" si="3"/>
        <v>63.4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1.3</v>
      </c>
      <c r="G13" s="187" t="s">
        <v>167</v>
      </c>
      <c r="H13" s="187"/>
      <c r="I13" s="187">
        <f t="shared" si="3"/>
        <v>1.3</v>
      </c>
      <c r="J13" s="25">
        <f t="shared" si="0"/>
        <v>0.56000000000000005</v>
      </c>
      <c r="K13" s="150">
        <v>1</v>
      </c>
      <c r="L13" s="26">
        <f t="shared" si="1"/>
        <v>5.6000000000000004E-7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0.19794741120000006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0.13</v>
      </c>
      <c r="G14" s="187" t="s">
        <v>167</v>
      </c>
      <c r="H14" s="187"/>
      <c r="I14" s="187">
        <f t="shared" si="3"/>
        <v>0.13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16.399999999999999</v>
      </c>
      <c r="G15" s="187" t="s">
        <v>167</v>
      </c>
      <c r="H15" s="187"/>
      <c r="I15" s="187">
        <f t="shared" si="3"/>
        <v>16.399999999999999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0.14000000000000001</v>
      </c>
      <c r="G17" s="187" t="s">
        <v>167</v>
      </c>
      <c r="H17" s="187"/>
      <c r="I17" s="187">
        <f t="shared" si="3"/>
        <v>0.14000000000000001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293</v>
      </c>
      <c r="G18" s="10"/>
      <c r="H18" s="10"/>
      <c r="I18" s="187">
        <f t="shared" si="3"/>
        <v>293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0.89018348760000021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кк-1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33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6.5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52.5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1.99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51.1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63.4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1.3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6.89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8.4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0.13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58" priority="1" operator="greaterThan">
      <formula>0</formula>
    </cfRule>
  </conditionalFormatting>
  <conditionalFormatting sqref="G45:G48 G27 G29:G41">
    <cfRule type="cellIs" dxfId="157" priority="2" operator="greaterThan">
      <formula>0</formula>
    </cfRule>
  </conditionalFormatting>
  <conditionalFormatting sqref="J4 J19">
    <cfRule type="cellIs" dxfId="156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40" workbookViewId="0">
      <selection activeCell="H54" sqref="H54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578</v>
      </c>
      <c r="R2" s="462" t="s">
        <v>585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233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36</v>
      </c>
      <c r="G8" s="135" t="s">
        <v>167</v>
      </c>
      <c r="H8" s="136">
        <v>3.7999999999999999E-2</v>
      </c>
      <c r="I8" s="187">
        <f>F8*H8</f>
        <v>1.3679999999999999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</v>
      </c>
      <c r="G9" s="135">
        <v>1.43</v>
      </c>
      <c r="H9" s="135"/>
      <c r="I9" s="187">
        <f>F9*G9</f>
        <v>8.58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2.08</v>
      </c>
      <c r="G10" s="187" t="s">
        <v>167</v>
      </c>
      <c r="H10" s="187"/>
      <c r="I10" s="187">
        <f>F10</f>
        <v>2.08</v>
      </c>
      <c r="J10" s="25">
        <f t="shared" si="0"/>
        <v>0.87000000000000011</v>
      </c>
      <c r="K10" s="150">
        <v>1</v>
      </c>
      <c r="L10" s="26">
        <f t="shared" si="1"/>
        <v>8.7000000000000014E-7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0.76027123260000029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51.7</v>
      </c>
      <c r="G11" s="187" t="s">
        <v>167</v>
      </c>
      <c r="H11" s="187"/>
      <c r="I11" s="187">
        <f t="shared" ref="I11:I18" si="3">F11</f>
        <v>51.7</v>
      </c>
      <c r="J11" s="25">
        <f t="shared" si="0"/>
        <v>30.380000000000003</v>
      </c>
      <c r="K11" s="150">
        <v>1</v>
      </c>
      <c r="L11" s="26">
        <f t="shared" si="1"/>
        <v>3.0380000000000004E-5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1.0827432000000003E-2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62.9</v>
      </c>
      <c r="G12" s="187" t="s">
        <v>167</v>
      </c>
      <c r="H12" s="187"/>
      <c r="I12" s="187">
        <f t="shared" si="3"/>
        <v>62.9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1.35</v>
      </c>
      <c r="G13" s="187" t="s">
        <v>167</v>
      </c>
      <c r="H13" s="187"/>
      <c r="I13" s="187">
        <f t="shared" si="3"/>
        <v>1.35</v>
      </c>
      <c r="J13" s="25">
        <f t="shared" si="0"/>
        <v>0.6100000000000001</v>
      </c>
      <c r="K13" s="150">
        <v>1</v>
      </c>
      <c r="L13" s="26">
        <f t="shared" si="1"/>
        <v>6.1000000000000009E-7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0.21562128720000007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0.11</v>
      </c>
      <c r="G14" s="187" t="s">
        <v>167</v>
      </c>
      <c r="H14" s="187"/>
      <c r="I14" s="187">
        <f t="shared" si="3"/>
        <v>0.11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</v>
      </c>
      <c r="G15" s="187" t="s">
        <v>167</v>
      </c>
      <c r="H15" s="187"/>
      <c r="I15" s="187">
        <f t="shared" si="3"/>
        <v>16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0.11</v>
      </c>
      <c r="G17" s="187" t="s">
        <v>167</v>
      </c>
      <c r="H17" s="187"/>
      <c r="I17" s="187">
        <f t="shared" si="3"/>
        <v>0.11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298</v>
      </c>
      <c r="G18" s="10"/>
      <c r="H18" s="10"/>
      <c r="I18" s="187">
        <f t="shared" si="3"/>
        <v>298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0.98671995180000038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кк-2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36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52.9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2.08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51.7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62.9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1.35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6.92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7.9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0.11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55" priority="1" operator="greaterThan">
      <formula>0</formula>
    </cfRule>
  </conditionalFormatting>
  <conditionalFormatting sqref="G45:G48 G27 G29:G41">
    <cfRule type="cellIs" dxfId="154" priority="2" operator="greaterThan">
      <formula>0</formula>
    </cfRule>
  </conditionalFormatting>
  <conditionalFormatting sqref="J4 J19">
    <cfRule type="cellIs" dxfId="153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28" workbookViewId="0">
      <selection activeCell="H52" sqref="H52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578</v>
      </c>
      <c r="R2" s="462" t="s">
        <v>585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234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31</v>
      </c>
      <c r="G8" s="135" t="s">
        <v>167</v>
      </c>
      <c r="H8" s="136">
        <v>3.7999999999999999E-2</v>
      </c>
      <c r="I8" s="187">
        <f>F8*H8</f>
        <v>1.1779999999999999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6.5</v>
      </c>
      <c r="G9" s="135">
        <v>1.43</v>
      </c>
      <c r="H9" s="135"/>
      <c r="I9" s="187">
        <f>F9*G9</f>
        <v>9.2949999999999999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2.16</v>
      </c>
      <c r="G10" s="187" t="s">
        <v>167</v>
      </c>
      <c r="H10" s="187"/>
      <c r="I10" s="187">
        <f>F10</f>
        <v>2.16</v>
      </c>
      <c r="J10" s="25">
        <f t="shared" si="0"/>
        <v>0.95000000000000018</v>
      </c>
      <c r="K10" s="150">
        <v>1</v>
      </c>
      <c r="L10" s="26">
        <f t="shared" si="1"/>
        <v>9.5000000000000022E-7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0.83018123100000041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52.3</v>
      </c>
      <c r="G11" s="187" t="s">
        <v>167</v>
      </c>
      <c r="H11" s="187"/>
      <c r="I11" s="187">
        <f t="shared" ref="I11:I18" si="3">F11</f>
        <v>52.3</v>
      </c>
      <c r="J11" s="25">
        <f t="shared" si="0"/>
        <v>30.979999999999997</v>
      </c>
      <c r="K11" s="150">
        <v>1</v>
      </c>
      <c r="L11" s="26">
        <f t="shared" si="1"/>
        <v>3.0979999999999998E-5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1.1041272E-2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63.3</v>
      </c>
      <c r="G12" s="187" t="s">
        <v>167</v>
      </c>
      <c r="H12" s="187"/>
      <c r="I12" s="187">
        <f t="shared" si="3"/>
        <v>63.3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1.32</v>
      </c>
      <c r="G13" s="187" t="s">
        <v>167</v>
      </c>
      <c r="H13" s="187"/>
      <c r="I13" s="187">
        <f t="shared" si="3"/>
        <v>1.32</v>
      </c>
      <c r="J13" s="25">
        <f t="shared" si="0"/>
        <v>0.58000000000000007</v>
      </c>
      <c r="K13" s="150">
        <v>1</v>
      </c>
      <c r="L13" s="26">
        <f t="shared" si="1"/>
        <v>5.8000000000000006E-7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0.20501696160000002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0.13</v>
      </c>
      <c r="G14" s="187" t="s">
        <v>167</v>
      </c>
      <c r="H14" s="187"/>
      <c r="I14" s="187">
        <f t="shared" si="3"/>
        <v>0.13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16.600000000000001</v>
      </c>
      <c r="G15" s="187" t="s">
        <v>167</v>
      </c>
      <c r="H15" s="187"/>
      <c r="I15" s="187">
        <f t="shared" si="3"/>
        <v>16.600000000000001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0.12</v>
      </c>
      <c r="G17" s="187" t="s">
        <v>167</v>
      </c>
      <c r="H17" s="187"/>
      <c r="I17" s="187">
        <f t="shared" si="3"/>
        <v>0.12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295</v>
      </c>
      <c r="G18" s="10"/>
      <c r="H18" s="10"/>
      <c r="I18" s="187">
        <f t="shared" si="3"/>
        <v>295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1.0462394646000004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кк-3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31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6.5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53.1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2.16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52.3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63.3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1.32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6.93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7.6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0.13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52" priority="1" operator="greaterThan">
      <formula>0</formula>
    </cfRule>
  </conditionalFormatting>
  <conditionalFormatting sqref="G45:G48 G27 G29:G41">
    <cfRule type="cellIs" dxfId="151" priority="2" operator="greaterThan">
      <formula>0</formula>
    </cfRule>
  </conditionalFormatting>
  <conditionalFormatting sqref="J4 J19">
    <cfRule type="cellIs" dxfId="150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topLeftCell="A34" workbookViewId="0">
      <selection activeCell="A34" sqref="A1:XFD1048576"/>
    </sheetView>
  </sheetViews>
  <sheetFormatPr defaultRowHeight="15" x14ac:dyDescent="0.25"/>
  <cols>
    <col min="2" max="2" width="16.5703125" customWidth="1"/>
    <col min="5" max="5" width="29.7109375" customWidth="1"/>
    <col min="6" max="6" width="16.7109375" customWidth="1"/>
    <col min="9" max="9" width="17.7109375" customWidth="1"/>
    <col min="10" max="10" width="16" customWidth="1"/>
    <col min="13" max="13" width="15.7109375" customWidth="1"/>
    <col min="15" max="15" width="13.42578125" customWidth="1"/>
    <col min="20" max="20" width="18.42578125" customWidth="1"/>
  </cols>
  <sheetData>
    <row r="2" spans="1:21" ht="101.25" customHeight="1" x14ac:dyDescent="0.25">
      <c r="O2" t="s">
        <v>578</v>
      </c>
      <c r="R2" s="462" t="s">
        <v>585</v>
      </c>
      <c r="S2" s="462"/>
      <c r="T2" s="462"/>
      <c r="U2" s="462"/>
    </row>
    <row r="3" spans="1:21" x14ac:dyDescent="0.25">
      <c r="A3" s="69"/>
      <c r="B3" s="436" t="s">
        <v>189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68"/>
      <c r="P3" s="68"/>
      <c r="Q3" s="68"/>
      <c r="R3" s="68"/>
      <c r="S3" s="68"/>
      <c r="T3" s="68"/>
    </row>
    <row r="4" spans="1:21" x14ac:dyDescent="0.25">
      <c r="A4" s="437"/>
      <c r="B4" s="437"/>
      <c r="C4" s="438" t="s">
        <v>195</v>
      </c>
      <c r="D4" s="126"/>
      <c r="E4" s="438" t="s">
        <v>190</v>
      </c>
      <c r="F4" s="440" t="s">
        <v>220</v>
      </c>
      <c r="G4" s="441" t="s">
        <v>191</v>
      </c>
      <c r="H4" s="441" t="s">
        <v>209</v>
      </c>
      <c r="I4" s="440" t="s">
        <v>192</v>
      </c>
      <c r="J4" s="441" t="s">
        <v>193</v>
      </c>
      <c r="K4" s="444" t="s">
        <v>169</v>
      </c>
      <c r="L4" s="440" t="s">
        <v>172</v>
      </c>
      <c r="M4" s="440" t="s">
        <v>173</v>
      </c>
      <c r="N4" s="446" t="s">
        <v>175</v>
      </c>
      <c r="O4" s="446"/>
      <c r="P4" s="446"/>
      <c r="Q4" s="446"/>
      <c r="R4" s="446"/>
      <c r="S4" s="446"/>
      <c r="T4" s="452" t="s">
        <v>199</v>
      </c>
    </row>
    <row r="5" spans="1:21" ht="168" x14ac:dyDescent="0.25">
      <c r="A5" s="186"/>
      <c r="B5" s="186"/>
      <c r="C5" s="439"/>
      <c r="D5" s="126"/>
      <c r="E5" s="439"/>
      <c r="F5" s="441"/>
      <c r="G5" s="442"/>
      <c r="H5" s="443"/>
      <c r="I5" s="441"/>
      <c r="J5" s="443"/>
      <c r="K5" s="445"/>
      <c r="L5" s="441"/>
      <c r="M5" s="441"/>
      <c r="N5" s="128" t="s">
        <v>174</v>
      </c>
      <c r="O5" s="128" t="s">
        <v>196</v>
      </c>
      <c r="P5" s="128"/>
      <c r="Q5" s="128" t="s">
        <v>176</v>
      </c>
      <c r="R5" s="128" t="s">
        <v>177</v>
      </c>
      <c r="S5" s="129" t="s">
        <v>178</v>
      </c>
      <c r="T5" s="453"/>
    </row>
    <row r="6" spans="1:21" x14ac:dyDescent="0.2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40">
        <v>7</v>
      </c>
      <c r="H6" s="140" t="s">
        <v>221</v>
      </c>
      <c r="I6" s="121">
        <v>8</v>
      </c>
      <c r="J6" s="121">
        <v>9</v>
      </c>
      <c r="K6" s="148">
        <v>10</v>
      </c>
      <c r="L6" s="121">
        <v>11</v>
      </c>
      <c r="M6" s="121">
        <v>12</v>
      </c>
      <c r="N6" s="140">
        <v>13</v>
      </c>
      <c r="O6" s="140">
        <v>14</v>
      </c>
      <c r="P6" s="140">
        <v>15</v>
      </c>
      <c r="Q6" s="140">
        <v>16</v>
      </c>
      <c r="R6" s="140">
        <v>17</v>
      </c>
      <c r="S6" s="140">
        <v>18</v>
      </c>
      <c r="T6" s="121">
        <v>19</v>
      </c>
    </row>
    <row r="7" spans="1:21" ht="25.5" x14ac:dyDescent="0.25">
      <c r="A7" s="152"/>
      <c r="B7" s="153" t="s">
        <v>243</v>
      </c>
      <c r="C7" s="152"/>
      <c r="D7" s="152"/>
      <c r="E7" s="152"/>
      <c r="F7" s="152"/>
      <c r="G7" s="152"/>
      <c r="H7" s="152"/>
      <c r="I7" s="152"/>
      <c r="J7" s="152" t="s">
        <v>194</v>
      </c>
      <c r="K7" s="154"/>
      <c r="L7" s="152" t="s">
        <v>197</v>
      </c>
      <c r="M7" s="152"/>
      <c r="N7" s="155"/>
      <c r="O7" s="155"/>
      <c r="P7" s="155"/>
      <c r="Q7" s="155"/>
      <c r="R7" s="155"/>
      <c r="S7" s="155"/>
      <c r="T7" s="152" t="s">
        <v>198</v>
      </c>
    </row>
    <row r="8" spans="1:21" ht="25.5" x14ac:dyDescent="0.25">
      <c r="A8" s="18" t="s">
        <v>142</v>
      </c>
      <c r="B8" s="17" t="s">
        <v>8</v>
      </c>
      <c r="C8" s="25">
        <v>1</v>
      </c>
      <c r="D8" s="9" t="s">
        <v>127</v>
      </c>
      <c r="E8" s="137">
        <v>191.76</v>
      </c>
      <c r="F8" s="60">
        <v>34</v>
      </c>
      <c r="G8" s="135" t="s">
        <v>167</v>
      </c>
      <c r="H8" s="136">
        <v>3.7999999999999999E-2</v>
      </c>
      <c r="I8" s="187">
        <f>F8*H8</f>
        <v>1.292</v>
      </c>
      <c r="J8" s="25">
        <f>IF((I8-E8)&lt;0,0,(I8-E8))</f>
        <v>0</v>
      </c>
      <c r="K8" s="150">
        <v>1</v>
      </c>
      <c r="L8" s="26">
        <f>J8*K8/1000000</f>
        <v>0</v>
      </c>
      <c r="M8" s="135">
        <v>977.2</v>
      </c>
      <c r="N8" s="142"/>
      <c r="O8" s="143">
        <v>100</v>
      </c>
      <c r="P8" s="143"/>
      <c r="Q8" s="143">
        <v>0.5</v>
      </c>
      <c r="R8" s="143">
        <v>1.08</v>
      </c>
      <c r="S8" s="143">
        <v>1.1000000000000001</v>
      </c>
      <c r="T8" s="84">
        <f>L8*M8*O8*Q8*R8*S8</f>
        <v>0</v>
      </c>
    </row>
    <row r="9" spans="1:21" ht="15.75" x14ac:dyDescent="0.25">
      <c r="A9" s="18" t="s">
        <v>143</v>
      </c>
      <c r="B9" s="17" t="s">
        <v>12</v>
      </c>
      <c r="C9" s="25">
        <v>1</v>
      </c>
      <c r="D9" s="9" t="s">
        <v>127</v>
      </c>
      <c r="E9" s="137">
        <v>39.85</v>
      </c>
      <c r="F9" s="60">
        <v>6.1</v>
      </c>
      <c r="G9" s="135">
        <v>1.43</v>
      </c>
      <c r="H9" s="135"/>
      <c r="I9" s="187">
        <f>F9*G9</f>
        <v>8.722999999999999</v>
      </c>
      <c r="J9" s="25">
        <f t="shared" ref="J9:J18" si="0">IF((I9-E9)&lt;0,0,(I9-E9))</f>
        <v>0</v>
      </c>
      <c r="K9" s="150">
        <v>1</v>
      </c>
      <c r="L9" s="26">
        <f t="shared" ref="L9:L18" si="1">J9*K9/1000000</f>
        <v>0</v>
      </c>
      <c r="M9" s="135">
        <v>243</v>
      </c>
      <c r="N9" s="142"/>
      <c r="O9" s="143">
        <v>100</v>
      </c>
      <c r="P9" s="143"/>
      <c r="Q9" s="143">
        <v>0.5</v>
      </c>
      <c r="R9" s="143">
        <v>1.08</v>
      </c>
      <c r="S9" s="143">
        <v>1.1000000000000001</v>
      </c>
      <c r="T9" s="84">
        <f t="shared" ref="T9:T18" si="2">L9*M9*O9*Q9*R9*S9</f>
        <v>0</v>
      </c>
    </row>
    <row r="10" spans="1:21" ht="15.75" x14ac:dyDescent="0.25">
      <c r="A10" s="18" t="s">
        <v>144</v>
      </c>
      <c r="B10" s="17" t="s">
        <v>22</v>
      </c>
      <c r="C10" s="25">
        <v>1</v>
      </c>
      <c r="D10" s="9" t="s">
        <v>127</v>
      </c>
      <c r="E10" s="137">
        <v>1.21</v>
      </c>
      <c r="F10" s="60">
        <v>2.0499999999999998</v>
      </c>
      <c r="G10" s="187" t="s">
        <v>167</v>
      </c>
      <c r="H10" s="187"/>
      <c r="I10" s="187">
        <f>F10</f>
        <v>2.0499999999999998</v>
      </c>
      <c r="J10" s="25">
        <f t="shared" si="0"/>
        <v>0.83999999999999986</v>
      </c>
      <c r="K10" s="150">
        <v>1</v>
      </c>
      <c r="L10" s="26">
        <f t="shared" si="1"/>
        <v>8.399999999999999E-7</v>
      </c>
      <c r="M10" s="135">
        <v>14711.7</v>
      </c>
      <c r="N10" s="142"/>
      <c r="O10" s="143">
        <v>100</v>
      </c>
      <c r="P10" s="143"/>
      <c r="Q10" s="143">
        <v>0.5</v>
      </c>
      <c r="R10" s="143">
        <v>1.08</v>
      </c>
      <c r="S10" s="143">
        <v>1.1000000000000001</v>
      </c>
      <c r="T10" s="84">
        <f t="shared" si="2"/>
        <v>0.73405498320000007</v>
      </c>
    </row>
    <row r="11" spans="1:21" ht="15.75" x14ac:dyDescent="0.25">
      <c r="A11" s="18" t="s">
        <v>145</v>
      </c>
      <c r="B11" s="17" t="s">
        <v>35</v>
      </c>
      <c r="C11" s="25">
        <v>2</v>
      </c>
      <c r="D11" s="9" t="s">
        <v>127</v>
      </c>
      <c r="E11" s="137">
        <v>21.32</v>
      </c>
      <c r="F11" s="60">
        <v>52.9</v>
      </c>
      <c r="G11" s="187" t="s">
        <v>167</v>
      </c>
      <c r="H11" s="187"/>
      <c r="I11" s="187">
        <f t="shared" ref="I11:I18" si="3">F11</f>
        <v>52.9</v>
      </c>
      <c r="J11" s="25">
        <f t="shared" si="0"/>
        <v>31.58</v>
      </c>
      <c r="K11" s="150">
        <v>1</v>
      </c>
      <c r="L11" s="26">
        <f t="shared" si="1"/>
        <v>3.1579999999999999E-5</v>
      </c>
      <c r="M11" s="135">
        <v>6</v>
      </c>
      <c r="N11" s="142"/>
      <c r="O11" s="143">
        <v>100</v>
      </c>
      <c r="P11" s="143"/>
      <c r="Q11" s="143">
        <v>0.5</v>
      </c>
      <c r="R11" s="143">
        <v>1.08</v>
      </c>
      <c r="S11" s="143">
        <v>1.1000000000000001</v>
      </c>
      <c r="T11" s="84">
        <f t="shared" si="2"/>
        <v>1.1255112000000001E-2</v>
      </c>
    </row>
    <row r="12" spans="1:21" ht="15.75" x14ac:dyDescent="0.25">
      <c r="A12" s="18" t="s">
        <v>146</v>
      </c>
      <c r="B12" s="17" t="s">
        <v>38</v>
      </c>
      <c r="C12" s="25">
        <v>3</v>
      </c>
      <c r="D12" s="9" t="s">
        <v>127</v>
      </c>
      <c r="E12" s="138">
        <v>65.239999999999995</v>
      </c>
      <c r="F12" s="60">
        <v>62.7</v>
      </c>
      <c r="G12" s="187" t="s">
        <v>167</v>
      </c>
      <c r="H12" s="187"/>
      <c r="I12" s="187">
        <f t="shared" si="3"/>
        <v>62.7</v>
      </c>
      <c r="J12" s="25">
        <f t="shared" si="0"/>
        <v>0</v>
      </c>
      <c r="K12" s="150">
        <v>1</v>
      </c>
      <c r="L12" s="26">
        <f t="shared" si="1"/>
        <v>0</v>
      </c>
      <c r="M12" s="135">
        <v>2.4</v>
      </c>
      <c r="N12" s="142"/>
      <c r="O12" s="143">
        <v>100</v>
      </c>
      <c r="P12" s="143"/>
      <c r="Q12" s="143">
        <v>0.5</v>
      </c>
      <c r="R12" s="143">
        <v>1.08</v>
      </c>
      <c r="S12" s="143">
        <v>1.1000000000000001</v>
      </c>
      <c r="T12" s="84">
        <f t="shared" si="2"/>
        <v>0</v>
      </c>
    </row>
    <row r="13" spans="1:21" ht="15.75" x14ac:dyDescent="0.25">
      <c r="A13" s="18" t="s">
        <v>147</v>
      </c>
      <c r="B13" s="17" t="s">
        <v>42</v>
      </c>
      <c r="C13" s="25">
        <v>3</v>
      </c>
      <c r="D13" s="9" t="s">
        <v>127</v>
      </c>
      <c r="E13" s="137">
        <v>0.74</v>
      </c>
      <c r="F13" s="60">
        <v>1.36</v>
      </c>
      <c r="G13" s="187" t="s">
        <v>167</v>
      </c>
      <c r="H13" s="187"/>
      <c r="I13" s="187">
        <f t="shared" si="3"/>
        <v>1.36</v>
      </c>
      <c r="J13" s="25">
        <f t="shared" si="0"/>
        <v>0.62000000000000011</v>
      </c>
      <c r="K13" s="150">
        <v>1</v>
      </c>
      <c r="L13" s="26">
        <f t="shared" si="1"/>
        <v>6.200000000000001E-7</v>
      </c>
      <c r="M13" s="135">
        <v>5950.8</v>
      </c>
      <c r="N13" s="142"/>
      <c r="O13" s="143">
        <v>100</v>
      </c>
      <c r="P13" s="143"/>
      <c r="Q13" s="143">
        <v>0.5</v>
      </c>
      <c r="R13" s="143">
        <v>1.08</v>
      </c>
      <c r="S13" s="143">
        <v>1.1000000000000001</v>
      </c>
      <c r="T13" s="84">
        <f t="shared" si="2"/>
        <v>0.2191560624000001</v>
      </c>
    </row>
    <row r="14" spans="1:21" ht="15.75" x14ac:dyDescent="0.25">
      <c r="A14" s="18" t="s">
        <v>148</v>
      </c>
      <c r="B14" s="17" t="s">
        <v>101</v>
      </c>
      <c r="C14" s="25">
        <v>4</v>
      </c>
      <c r="D14" s="9" t="s">
        <v>127</v>
      </c>
      <c r="E14" s="137">
        <v>3.62</v>
      </c>
      <c r="F14" s="60">
        <v>0.11</v>
      </c>
      <c r="G14" s="187" t="s">
        <v>167</v>
      </c>
      <c r="H14" s="187"/>
      <c r="I14" s="187">
        <f t="shared" si="3"/>
        <v>0.11</v>
      </c>
      <c r="J14" s="25">
        <f t="shared" si="0"/>
        <v>0</v>
      </c>
      <c r="K14" s="150">
        <v>1</v>
      </c>
      <c r="L14" s="26">
        <f t="shared" si="1"/>
        <v>0</v>
      </c>
      <c r="M14" s="135">
        <v>1192.3</v>
      </c>
      <c r="N14" s="142"/>
      <c r="O14" s="143">
        <v>100</v>
      </c>
      <c r="P14" s="143"/>
      <c r="Q14" s="143">
        <v>0.5</v>
      </c>
      <c r="R14" s="143">
        <v>1.08</v>
      </c>
      <c r="S14" s="143">
        <v>1.1000000000000001</v>
      </c>
      <c r="T14" s="84">
        <f t="shared" si="2"/>
        <v>0</v>
      </c>
    </row>
    <row r="15" spans="1:21" ht="38.25" x14ac:dyDescent="0.25">
      <c r="A15" s="19" t="s">
        <v>149</v>
      </c>
      <c r="B15" s="17" t="s">
        <v>128</v>
      </c>
      <c r="C15" s="25"/>
      <c r="D15" s="20" t="s">
        <v>129</v>
      </c>
      <c r="E15" s="139">
        <v>23.26</v>
      </c>
      <c r="F15" s="156">
        <v>16.3</v>
      </c>
      <c r="G15" s="187" t="s">
        <v>167</v>
      </c>
      <c r="H15" s="187"/>
      <c r="I15" s="187">
        <f t="shared" si="3"/>
        <v>16.3</v>
      </c>
      <c r="J15" s="25">
        <f t="shared" si="0"/>
        <v>0</v>
      </c>
      <c r="K15" s="150">
        <v>1</v>
      </c>
      <c r="L15" s="26">
        <f t="shared" si="1"/>
        <v>0</v>
      </c>
      <c r="M15" s="135">
        <v>1190.2</v>
      </c>
      <c r="N15" s="142"/>
      <c r="O15" s="143">
        <v>100</v>
      </c>
      <c r="P15" s="143"/>
      <c r="Q15" s="143">
        <v>0.5</v>
      </c>
      <c r="R15" s="143">
        <v>1.08</v>
      </c>
      <c r="S15" s="143">
        <v>1.1000000000000001</v>
      </c>
      <c r="T15" s="84">
        <f t="shared" si="2"/>
        <v>0</v>
      </c>
    </row>
    <row r="16" spans="1:21" x14ac:dyDescent="0.25">
      <c r="A16" s="19"/>
      <c r="B16" s="17"/>
      <c r="C16" s="25"/>
      <c r="D16" s="20"/>
      <c r="E16" s="139"/>
      <c r="F16" s="10"/>
      <c r="G16" s="187"/>
      <c r="H16" s="187"/>
      <c r="I16" s="187">
        <f t="shared" si="3"/>
        <v>0</v>
      </c>
      <c r="J16" s="25">
        <f t="shared" si="0"/>
        <v>0</v>
      </c>
      <c r="K16" s="150">
        <v>1</v>
      </c>
      <c r="L16" s="26"/>
      <c r="M16" s="135"/>
      <c r="N16" s="142"/>
      <c r="O16" s="143"/>
      <c r="P16" s="143"/>
      <c r="Q16" s="143"/>
      <c r="R16" s="143"/>
      <c r="S16" s="143"/>
      <c r="T16" s="84"/>
    </row>
    <row r="17" spans="1:20" x14ac:dyDescent="0.25">
      <c r="A17" s="19" t="s">
        <v>150</v>
      </c>
      <c r="B17" s="21" t="s">
        <v>130</v>
      </c>
      <c r="C17" s="25"/>
      <c r="D17" s="20" t="s">
        <v>129</v>
      </c>
      <c r="E17" s="139">
        <v>1.48</v>
      </c>
      <c r="F17" s="156">
        <v>0.13</v>
      </c>
      <c r="G17" s="187" t="s">
        <v>167</v>
      </c>
      <c r="H17" s="187"/>
      <c r="I17" s="187">
        <f t="shared" si="3"/>
        <v>0.13</v>
      </c>
      <c r="J17" s="25">
        <f t="shared" si="0"/>
        <v>0</v>
      </c>
      <c r="K17" s="150">
        <v>1</v>
      </c>
      <c r="L17" s="26">
        <f t="shared" si="1"/>
        <v>0</v>
      </c>
      <c r="M17" s="135">
        <v>3679.3</v>
      </c>
      <c r="N17" s="142"/>
      <c r="O17" s="143">
        <v>100</v>
      </c>
      <c r="P17" s="143"/>
      <c r="Q17" s="143">
        <v>0.5</v>
      </c>
      <c r="R17" s="143">
        <v>1.08</v>
      </c>
      <c r="S17" s="143">
        <v>1.1000000000000001</v>
      </c>
      <c r="T17" s="84">
        <f t="shared" si="2"/>
        <v>0</v>
      </c>
    </row>
    <row r="18" spans="1:20" x14ac:dyDescent="0.25">
      <c r="A18" s="19" t="s">
        <v>151</v>
      </c>
      <c r="B18" s="21" t="s">
        <v>131</v>
      </c>
      <c r="C18" s="25"/>
      <c r="D18" s="20" t="s">
        <v>129</v>
      </c>
      <c r="E18" s="139">
        <v>387.59</v>
      </c>
      <c r="F18" s="156">
        <v>288</v>
      </c>
      <c r="G18" s="10"/>
      <c r="H18" s="10"/>
      <c r="I18" s="187">
        <f t="shared" si="3"/>
        <v>288</v>
      </c>
      <c r="J18" s="25">
        <f t="shared" si="0"/>
        <v>0</v>
      </c>
      <c r="K18" s="150">
        <v>1</v>
      </c>
      <c r="L18" s="26">
        <f t="shared" si="1"/>
        <v>0</v>
      </c>
      <c r="M18" s="135">
        <v>0.5</v>
      </c>
      <c r="N18" s="142"/>
      <c r="O18" s="143">
        <v>100</v>
      </c>
      <c r="P18" s="143"/>
      <c r="Q18" s="143">
        <v>0.5</v>
      </c>
      <c r="R18" s="143">
        <v>1.08</v>
      </c>
      <c r="S18" s="143">
        <v>1.1000000000000001</v>
      </c>
      <c r="T18" s="84">
        <f t="shared" si="2"/>
        <v>0</v>
      </c>
    </row>
    <row r="19" spans="1:20" x14ac:dyDescent="0.25">
      <c r="A19" s="85"/>
      <c r="B19" s="85"/>
      <c r="C19" s="85"/>
      <c r="D19" s="85"/>
      <c r="E19" s="86" t="s">
        <v>179</v>
      </c>
      <c r="F19" s="85"/>
      <c r="G19" s="85"/>
      <c r="H19" s="85"/>
      <c r="I19" s="85"/>
      <c r="J19" s="85"/>
      <c r="K19" s="85"/>
      <c r="L19" s="87"/>
      <c r="M19" s="88"/>
      <c r="N19" s="88"/>
      <c r="O19" s="85"/>
      <c r="P19" s="85"/>
      <c r="Q19" s="85"/>
      <c r="R19" s="85"/>
      <c r="S19" s="85"/>
      <c r="T19" s="89">
        <f>SUM(T8:T18)</f>
        <v>0.9644661576000001</v>
      </c>
    </row>
    <row r="25" spans="1:20" x14ac:dyDescent="0.25">
      <c r="B25" t="s">
        <v>159</v>
      </c>
      <c r="E25" s="15"/>
      <c r="I25" s="11"/>
      <c r="J25" s="66"/>
      <c r="K25" s="50"/>
      <c r="O25" t="s">
        <v>203</v>
      </c>
    </row>
    <row r="26" spans="1:20" x14ac:dyDescent="0.25">
      <c r="E26" s="15"/>
      <c r="I26" s="11"/>
      <c r="J26" s="66"/>
      <c r="K26" s="50"/>
    </row>
    <row r="27" spans="1:20" ht="191.25" x14ac:dyDescent="0.25">
      <c r="A27" s="454" t="s">
        <v>0</v>
      </c>
      <c r="B27" s="454"/>
      <c r="C27" s="25" t="s">
        <v>156</v>
      </c>
      <c r="D27" s="188" t="s">
        <v>1</v>
      </c>
      <c r="E27" s="12" t="s">
        <v>2</v>
      </c>
      <c r="F27" s="188" t="s">
        <v>124</v>
      </c>
      <c r="G27" s="188" t="s">
        <v>157</v>
      </c>
      <c r="H27" s="188" t="s">
        <v>160</v>
      </c>
      <c r="I27" s="51" t="s">
        <v>155</v>
      </c>
      <c r="J27" s="67" t="s">
        <v>184</v>
      </c>
      <c r="K27" s="67" t="s">
        <v>185</v>
      </c>
      <c r="L27" s="67" t="s">
        <v>168</v>
      </c>
      <c r="M27" s="67" t="s">
        <v>171</v>
      </c>
      <c r="N27" s="67" t="s">
        <v>169</v>
      </c>
      <c r="O27" s="67" t="s">
        <v>170</v>
      </c>
    </row>
    <row r="28" spans="1:20" x14ac:dyDescent="0.25">
      <c r="A28" s="188">
        <v>1</v>
      </c>
      <c r="B28" s="188">
        <v>2</v>
      </c>
      <c r="C28" s="188">
        <v>3</v>
      </c>
      <c r="D28" s="188">
        <v>4</v>
      </c>
      <c r="E28" s="188">
        <v>5</v>
      </c>
      <c r="F28" s="188">
        <v>6</v>
      </c>
      <c r="G28" s="188">
        <v>8</v>
      </c>
      <c r="H28" s="188">
        <v>9</v>
      </c>
      <c r="I28" s="188">
        <v>10</v>
      </c>
      <c r="J28" s="188">
        <v>11</v>
      </c>
      <c r="K28" s="188">
        <v>12</v>
      </c>
      <c r="L28" s="188">
        <v>13</v>
      </c>
      <c r="M28" s="188">
        <v>14</v>
      </c>
      <c r="N28" s="188">
        <v>15</v>
      </c>
      <c r="O28" s="188">
        <v>16</v>
      </c>
    </row>
    <row r="29" spans="1:20" x14ac:dyDescent="0.25">
      <c r="A29" s="460" t="str">
        <f>B7</f>
        <v>кк-4</v>
      </c>
      <c r="B29" s="460"/>
      <c r="C29" s="25"/>
      <c r="D29" s="189"/>
      <c r="E29" s="13"/>
      <c r="F29" s="189"/>
      <c r="G29" s="25" t="s">
        <v>186</v>
      </c>
      <c r="H29" s="25" t="s">
        <v>187</v>
      </c>
      <c r="I29" s="59" t="s">
        <v>188</v>
      </c>
      <c r="J29" s="187"/>
      <c r="K29" s="82"/>
      <c r="L29" s="25"/>
      <c r="M29" s="25"/>
      <c r="N29" s="25"/>
      <c r="O29" s="25"/>
    </row>
    <row r="30" spans="1:20" ht="15.75" thickBot="1" x14ac:dyDescent="0.3">
      <c r="A30" s="461"/>
      <c r="B30" s="461"/>
      <c r="C30" s="53"/>
      <c r="D30" s="23"/>
      <c r="E30" s="24" t="s">
        <v>125</v>
      </c>
      <c r="F30" s="23" t="s">
        <v>126</v>
      </c>
      <c r="G30" s="53"/>
      <c r="H30" s="53"/>
      <c r="I30" s="54"/>
      <c r="J30" s="457"/>
      <c r="K30" s="458"/>
      <c r="L30" s="53"/>
      <c r="M30" s="53"/>
      <c r="N30" s="53"/>
      <c r="O30" s="53"/>
    </row>
    <row r="31" spans="1:20" ht="25.5" x14ac:dyDescent="0.25">
      <c r="A31" s="27" t="s">
        <v>132</v>
      </c>
      <c r="B31" s="28" t="s">
        <v>8</v>
      </c>
      <c r="C31" s="32">
        <v>1</v>
      </c>
      <c r="D31" s="29" t="s">
        <v>127</v>
      </c>
      <c r="E31" s="30">
        <v>300</v>
      </c>
      <c r="F31" s="31">
        <f>F8</f>
        <v>34</v>
      </c>
      <c r="G31" s="32">
        <f>IF((F31-E31)&lt;0,0,(F31-E31))</f>
        <v>0</v>
      </c>
      <c r="H31" s="32">
        <v>0.7</v>
      </c>
      <c r="I31" s="33">
        <f t="shared" ref="I31:I38" si="4">G31/E31*H31</f>
        <v>0</v>
      </c>
      <c r="J31" s="447">
        <f>MAX(I31:I33)</f>
        <v>0</v>
      </c>
      <c r="K31" s="105" t="s">
        <v>167</v>
      </c>
      <c r="L31" s="32"/>
      <c r="M31" s="32"/>
      <c r="N31" s="32"/>
      <c r="O31" s="34"/>
    </row>
    <row r="32" spans="1:20" ht="15.75" x14ac:dyDescent="0.25">
      <c r="A32" s="35" t="s">
        <v>133</v>
      </c>
      <c r="B32" s="17" t="s">
        <v>12</v>
      </c>
      <c r="C32" s="25">
        <v>1</v>
      </c>
      <c r="D32" s="9" t="s">
        <v>127</v>
      </c>
      <c r="E32" s="14">
        <v>300</v>
      </c>
      <c r="F32" s="10">
        <f>F9</f>
        <v>6.1</v>
      </c>
      <c r="G32" s="25">
        <f t="shared" ref="G32:G39" si="5">IF((F32-E32)&lt;0,0,(F32-E32))</f>
        <v>0</v>
      </c>
      <c r="H32" s="25">
        <v>0.7</v>
      </c>
      <c r="I32" s="26">
        <f t="shared" si="4"/>
        <v>0</v>
      </c>
      <c r="J32" s="459"/>
      <c r="K32" s="82" t="s">
        <v>167</v>
      </c>
      <c r="L32" s="25"/>
      <c r="M32" s="25"/>
      <c r="N32" s="25"/>
      <c r="O32" s="36"/>
    </row>
    <row r="33" spans="1:15" ht="16.5" thickBot="1" x14ac:dyDescent="0.3">
      <c r="A33" s="37" t="s">
        <v>134</v>
      </c>
      <c r="B33" s="38" t="s">
        <v>15</v>
      </c>
      <c r="C33" s="42">
        <v>1</v>
      </c>
      <c r="D33" s="39" t="s">
        <v>127</v>
      </c>
      <c r="E33" s="40">
        <v>500</v>
      </c>
      <c r="F33" s="151">
        <v>52.7</v>
      </c>
      <c r="G33" s="42">
        <f t="shared" si="5"/>
        <v>0</v>
      </c>
      <c r="H33" s="42">
        <v>0.7</v>
      </c>
      <c r="I33" s="43">
        <f t="shared" si="4"/>
        <v>0</v>
      </c>
      <c r="J33" s="448"/>
      <c r="K33" s="106" t="s">
        <v>167</v>
      </c>
      <c r="L33" s="42"/>
      <c r="M33" s="42"/>
      <c r="N33" s="42"/>
      <c r="O33" s="44"/>
    </row>
    <row r="34" spans="1:15" ht="15.75" thickBot="1" x14ac:dyDescent="0.3">
      <c r="A34" s="107"/>
      <c r="B34" s="108"/>
      <c r="C34" s="109"/>
      <c r="D34" s="110"/>
      <c r="E34" s="111"/>
      <c r="F34" s="112"/>
      <c r="G34" s="109"/>
      <c r="H34" s="109"/>
      <c r="I34" s="113"/>
      <c r="J34" s="114"/>
      <c r="K34" s="115"/>
      <c r="L34" s="109"/>
      <c r="M34" s="109"/>
      <c r="N34" s="109"/>
      <c r="O34" s="116"/>
    </row>
    <row r="35" spans="1:15" ht="16.5" thickBot="1" x14ac:dyDescent="0.3">
      <c r="A35" s="45" t="s">
        <v>135</v>
      </c>
      <c r="B35" s="46" t="s">
        <v>22</v>
      </c>
      <c r="C35" s="56">
        <v>2</v>
      </c>
      <c r="D35" s="47" t="s">
        <v>127</v>
      </c>
      <c r="E35" s="48">
        <v>10</v>
      </c>
      <c r="F35" s="55">
        <f>F10</f>
        <v>2.0499999999999998</v>
      </c>
      <c r="G35" s="56">
        <f t="shared" si="5"/>
        <v>0</v>
      </c>
      <c r="H35" s="56">
        <v>1</v>
      </c>
      <c r="I35" s="57">
        <f t="shared" si="4"/>
        <v>0</v>
      </c>
      <c r="J35" s="117" t="s">
        <v>167</v>
      </c>
      <c r="K35" s="118">
        <f>I35</f>
        <v>0</v>
      </c>
      <c r="L35" s="56"/>
      <c r="M35" s="56"/>
      <c r="N35" s="56"/>
      <c r="O35" s="119"/>
    </row>
    <row r="36" spans="1:15" ht="15.75" thickBot="1" x14ac:dyDescent="0.3">
      <c r="A36" s="120"/>
      <c r="B36" s="108"/>
      <c r="C36" s="109"/>
      <c r="D36" s="110"/>
      <c r="E36" s="111"/>
      <c r="F36" s="112"/>
      <c r="G36" s="109"/>
      <c r="H36" s="109"/>
      <c r="I36" s="113"/>
      <c r="J36" s="114"/>
      <c r="K36" s="115"/>
      <c r="L36" s="109"/>
      <c r="M36" s="109"/>
      <c r="N36" s="109"/>
      <c r="O36" s="116"/>
    </row>
    <row r="37" spans="1:15" ht="15.75" x14ac:dyDescent="0.25">
      <c r="A37" s="49" t="s">
        <v>136</v>
      </c>
      <c r="B37" s="28" t="s">
        <v>35</v>
      </c>
      <c r="C37" s="32">
        <v>3</v>
      </c>
      <c r="D37" s="29" t="s">
        <v>127</v>
      </c>
      <c r="E37" s="30">
        <v>1000</v>
      </c>
      <c r="F37" s="31">
        <f>F11</f>
        <v>52.9</v>
      </c>
      <c r="G37" s="32">
        <f t="shared" si="5"/>
        <v>0</v>
      </c>
      <c r="H37" s="32">
        <v>2</v>
      </c>
      <c r="I37" s="33">
        <f t="shared" si="4"/>
        <v>0</v>
      </c>
      <c r="J37" s="447">
        <v>0</v>
      </c>
      <c r="K37" s="105"/>
      <c r="L37" s="32"/>
      <c r="M37" s="32"/>
      <c r="N37" s="32"/>
      <c r="O37" s="34"/>
    </row>
    <row r="38" spans="1:15" ht="16.5" thickBot="1" x14ac:dyDescent="0.3">
      <c r="A38" s="37" t="s">
        <v>137</v>
      </c>
      <c r="B38" s="38" t="s">
        <v>38</v>
      </c>
      <c r="C38" s="42">
        <v>3</v>
      </c>
      <c r="D38" s="39" t="s">
        <v>127</v>
      </c>
      <c r="E38" s="40">
        <v>1000</v>
      </c>
      <c r="F38" s="41">
        <f>F12</f>
        <v>62.7</v>
      </c>
      <c r="G38" s="42">
        <f t="shared" si="5"/>
        <v>0</v>
      </c>
      <c r="H38" s="42">
        <v>2</v>
      </c>
      <c r="I38" s="43">
        <f t="shared" si="4"/>
        <v>0</v>
      </c>
      <c r="J38" s="448"/>
      <c r="K38" s="106"/>
      <c r="L38" s="42"/>
      <c r="M38" s="42"/>
      <c r="N38" s="42"/>
      <c r="O38" s="44"/>
    </row>
    <row r="39" spans="1:15" ht="15.75" x14ac:dyDescent="0.25">
      <c r="A39" s="96" t="s">
        <v>138</v>
      </c>
      <c r="B39" s="97" t="s">
        <v>42</v>
      </c>
      <c r="C39" s="98">
        <v>4</v>
      </c>
      <c r="D39" s="99" t="s">
        <v>127</v>
      </c>
      <c r="E39" s="100">
        <v>5</v>
      </c>
      <c r="F39" s="101">
        <f>F13</f>
        <v>1.36</v>
      </c>
      <c r="G39" s="98">
        <f t="shared" si="5"/>
        <v>0</v>
      </c>
      <c r="H39" s="98">
        <v>2</v>
      </c>
      <c r="I39" s="102">
        <f>G39/E39*H39</f>
        <v>0</v>
      </c>
      <c r="J39" s="103" t="s">
        <v>167</v>
      </c>
      <c r="K39" s="104">
        <f>I39</f>
        <v>0</v>
      </c>
      <c r="L39" s="98"/>
      <c r="M39" s="98"/>
      <c r="N39" s="98"/>
      <c r="O39" s="98"/>
    </row>
    <row r="40" spans="1:15" ht="25.5" x14ac:dyDescent="0.25">
      <c r="A40" s="18" t="s">
        <v>139</v>
      </c>
      <c r="B40" s="17" t="s">
        <v>67</v>
      </c>
      <c r="C40" s="25"/>
      <c r="D40" s="9" t="s">
        <v>68</v>
      </c>
      <c r="E40" s="16" t="s">
        <v>158</v>
      </c>
      <c r="F40" s="10">
        <v>6.91</v>
      </c>
      <c r="G40" s="25"/>
      <c r="H40" s="25">
        <v>0</v>
      </c>
      <c r="I40" s="26"/>
      <c r="J40" s="187" t="s">
        <v>167</v>
      </c>
      <c r="K40" s="82"/>
      <c r="L40" s="25"/>
      <c r="M40" s="25"/>
      <c r="N40" s="25"/>
      <c r="O40" s="25"/>
    </row>
    <row r="41" spans="1:15" x14ac:dyDescent="0.25">
      <c r="A41" s="18"/>
      <c r="B41" s="449" t="s">
        <v>166</v>
      </c>
      <c r="C41" s="25"/>
      <c r="D41" s="9"/>
      <c r="E41" s="16" t="s">
        <v>165</v>
      </c>
      <c r="F41" s="156">
        <v>0</v>
      </c>
      <c r="G41" s="25"/>
      <c r="H41" s="25">
        <v>1</v>
      </c>
      <c r="I41" s="26">
        <v>0</v>
      </c>
      <c r="J41" s="187" t="s">
        <v>167</v>
      </c>
      <c r="K41" s="82">
        <f t="shared" ref="K41:K46" si="6">I41</f>
        <v>0</v>
      </c>
      <c r="L41" s="25"/>
      <c r="M41" s="25"/>
      <c r="N41" s="25"/>
      <c r="O41" s="25"/>
    </row>
    <row r="42" spans="1:15" x14ac:dyDescent="0.25">
      <c r="A42" s="18"/>
      <c r="B42" s="450"/>
      <c r="C42" s="25"/>
      <c r="D42" s="9"/>
      <c r="E42" s="16" t="s">
        <v>162</v>
      </c>
      <c r="F42" s="156">
        <v>0</v>
      </c>
      <c r="G42" s="25"/>
      <c r="H42" s="58">
        <v>2</v>
      </c>
      <c r="I42" s="26">
        <v>0</v>
      </c>
      <c r="J42" s="187" t="s">
        <v>167</v>
      </c>
      <c r="K42" s="82">
        <f t="shared" si="6"/>
        <v>0</v>
      </c>
      <c r="L42" s="25"/>
      <c r="M42" s="25"/>
      <c r="N42" s="25"/>
      <c r="O42" s="25"/>
    </row>
    <row r="43" spans="1:15" x14ac:dyDescent="0.25">
      <c r="A43" s="18"/>
      <c r="B43" s="450"/>
      <c r="C43" s="25"/>
      <c r="D43" s="9"/>
      <c r="E43" s="16" t="s">
        <v>163</v>
      </c>
      <c r="F43" s="156"/>
      <c r="G43" s="25"/>
      <c r="H43" s="25">
        <v>3</v>
      </c>
      <c r="I43" s="26"/>
      <c r="J43" s="187" t="s">
        <v>167</v>
      </c>
      <c r="K43" s="82">
        <f t="shared" si="6"/>
        <v>0</v>
      </c>
      <c r="L43" s="25"/>
      <c r="M43" s="25"/>
      <c r="N43" s="25"/>
      <c r="O43" s="25"/>
    </row>
    <row r="44" spans="1:15" x14ac:dyDescent="0.25">
      <c r="A44" s="18"/>
      <c r="B44" s="451"/>
      <c r="C44" s="25"/>
      <c r="D44" s="9"/>
      <c r="E44" s="52" t="s">
        <v>164</v>
      </c>
      <c r="F44" s="156"/>
      <c r="G44" s="25"/>
      <c r="H44" s="25">
        <v>5</v>
      </c>
      <c r="I44" s="26"/>
      <c r="J44" s="187" t="s">
        <v>167</v>
      </c>
      <c r="K44" s="82">
        <f t="shared" si="6"/>
        <v>0</v>
      </c>
      <c r="L44" s="25"/>
      <c r="M44" s="25"/>
      <c r="N44" s="25"/>
      <c r="O44" s="25"/>
    </row>
    <row r="45" spans="1:15" x14ac:dyDescent="0.25">
      <c r="A45" s="18"/>
      <c r="B45" s="17"/>
      <c r="C45" s="25"/>
      <c r="D45" s="9"/>
      <c r="E45" s="16"/>
      <c r="F45" s="156"/>
      <c r="G45" s="25"/>
      <c r="H45" s="71"/>
      <c r="I45" s="26">
        <f>H45</f>
        <v>0</v>
      </c>
      <c r="J45" s="187" t="s">
        <v>167</v>
      </c>
      <c r="K45" s="82">
        <f t="shared" si="6"/>
        <v>0</v>
      </c>
      <c r="L45" s="25"/>
      <c r="M45" s="25"/>
      <c r="N45" s="25"/>
      <c r="O45" s="25"/>
    </row>
    <row r="46" spans="1:15" x14ac:dyDescent="0.25">
      <c r="A46" s="72" t="s">
        <v>140</v>
      </c>
      <c r="B46" s="73" t="s">
        <v>93</v>
      </c>
      <c r="C46" s="10"/>
      <c r="D46" s="72" t="s">
        <v>127</v>
      </c>
      <c r="E46" s="14">
        <v>50</v>
      </c>
      <c r="F46" s="156">
        <v>6.4</v>
      </c>
      <c r="G46" s="25">
        <f>IF((F46-E46)&lt;0,0,(F46-E46))</f>
        <v>0</v>
      </c>
      <c r="H46" s="25">
        <v>1</v>
      </c>
      <c r="I46" s="26">
        <f>G46/E46*H46</f>
        <v>0</v>
      </c>
      <c r="J46" s="187" t="s">
        <v>167</v>
      </c>
      <c r="K46" s="82">
        <f t="shared" si="6"/>
        <v>0</v>
      </c>
      <c r="L46" s="10"/>
      <c r="M46" s="10"/>
      <c r="N46" s="10"/>
      <c r="O46" s="10"/>
    </row>
    <row r="47" spans="1:15" ht="15.75" x14ac:dyDescent="0.25">
      <c r="A47" s="70" t="s">
        <v>141</v>
      </c>
      <c r="B47" s="17" t="s">
        <v>101</v>
      </c>
      <c r="C47" s="25">
        <v>5</v>
      </c>
      <c r="D47" s="9" t="s">
        <v>127</v>
      </c>
      <c r="E47" s="14">
        <v>10</v>
      </c>
      <c r="F47" s="10">
        <f>F14</f>
        <v>0.11</v>
      </c>
      <c r="G47" s="25">
        <f>IF((F47-E47)&lt;0,0,(F47-E47))</f>
        <v>0</v>
      </c>
      <c r="H47" s="25">
        <v>0.6</v>
      </c>
      <c r="I47" s="26">
        <f>G47/E47*H47</f>
        <v>0</v>
      </c>
      <c r="J47" s="187">
        <v>0</v>
      </c>
      <c r="K47" s="82"/>
      <c r="L47" s="25"/>
      <c r="M47" s="25"/>
      <c r="N47" s="25"/>
      <c r="O47" s="25"/>
    </row>
    <row r="48" spans="1:15" x14ac:dyDescent="0.25">
      <c r="A48" s="74"/>
      <c r="B48" s="75" t="s">
        <v>168</v>
      </c>
      <c r="C48" s="76"/>
      <c r="D48" s="77"/>
      <c r="E48" s="78"/>
      <c r="F48" s="79"/>
      <c r="G48" s="76"/>
      <c r="H48" s="76"/>
      <c r="I48" s="80"/>
      <c r="J48" s="81">
        <f>SUM(J31:J47)</f>
        <v>0</v>
      </c>
      <c r="K48" s="81">
        <f>SUM(K31:K47)</f>
        <v>0</v>
      </c>
      <c r="L48" s="83">
        <f>J48+K48</f>
        <v>0</v>
      </c>
      <c r="M48" s="71">
        <v>47.12</v>
      </c>
      <c r="N48" s="71">
        <v>0</v>
      </c>
      <c r="O48" s="83">
        <f>L48*M48*N48</f>
        <v>0</v>
      </c>
    </row>
  </sheetData>
  <mergeCells count="22">
    <mergeCell ref="B41:B44"/>
    <mergeCell ref="K4:K5"/>
    <mergeCell ref="L4:L5"/>
    <mergeCell ref="M4:M5"/>
    <mergeCell ref="N4:S4"/>
    <mergeCell ref="A29:B29"/>
    <mergeCell ref="A30:B30"/>
    <mergeCell ref="J30:K30"/>
    <mergeCell ref="J31:J33"/>
    <mergeCell ref="J37:J38"/>
    <mergeCell ref="T4:T5"/>
    <mergeCell ref="A27:B27"/>
    <mergeCell ref="R2:U2"/>
    <mergeCell ref="B3:N3"/>
    <mergeCell ref="A4:B4"/>
    <mergeCell ref="C4:C5"/>
    <mergeCell ref="E4:E5"/>
    <mergeCell ref="F4:F5"/>
    <mergeCell ref="G4:G5"/>
    <mergeCell ref="H4:H5"/>
    <mergeCell ref="I4:I5"/>
    <mergeCell ref="J4:J5"/>
  </mergeCells>
  <conditionalFormatting sqref="J8:J18">
    <cfRule type="cellIs" dxfId="149" priority="1" operator="greaterThan">
      <formula>0</formula>
    </cfRule>
  </conditionalFormatting>
  <conditionalFormatting sqref="G45:G48 G27 G29:G41">
    <cfRule type="cellIs" dxfId="148" priority="2" operator="greaterThan">
      <formula>0</formula>
    </cfRule>
  </conditionalFormatting>
  <conditionalFormatting sqref="J4 J19">
    <cfRule type="cellIs" dxfId="147" priority="3" operator="greaterThan">
      <formula>0</formula>
    </cfRule>
  </conditionalFormatting>
  <hyperlinks>
    <hyperlink ref="E9" r:id="rId1" location="dst607" display="http://www.consultant.ru/document/cons_doc_LAW_353683/d4c6cb4e5630ac0fbc8c7ff7aba49e22c1cca718/ - dst607"/>
    <hyperlink ref="E11" r:id="rId2" location="dst609" display="http://www.consultant.ru/document/cons_doc_LAW_353683/d4c6cb4e5630ac0fbc8c7ff7aba49e22c1cca718/ - dst609"/>
    <hyperlink ref="E32" r:id="rId3" location="dst607" display="dst607"/>
    <hyperlink ref="E33" r:id="rId4" location="dst607" display="http://www.consultant.ru/document/cons_doc_LAW_353683/d4c6cb4e5630ac0fbc8c7ff7aba49e22c1cca718/ - dst607"/>
    <hyperlink ref="E37" r:id="rId5" location="dst609" display="http://www.consultant.ru/document/cons_doc_LAW_353683/d4c6cb4e5630ac0fbc8c7ff7aba49e22c1cca718/ - dst609"/>
    <hyperlink ref="E38" r:id="rId6" location="dst609" display="dst609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149</vt:i4>
      </vt:variant>
      <vt:variant>
        <vt:lpstr>Именованные диапазоны</vt:lpstr>
      </vt:variant>
      <vt:variant>
        <vt:i4>3</vt:i4>
      </vt:variant>
    </vt:vector>
  </HeadingPairs>
  <TitlesOfParts>
    <vt:vector size="152" baseType="lpstr">
      <vt:lpstr>Прил 5 644</vt:lpstr>
      <vt:lpstr>ПНВ</vt:lpstr>
      <vt:lpstr>ПССВ</vt:lpstr>
      <vt:lpstr>пояснение</vt:lpstr>
      <vt:lpstr>000003606</vt:lpstr>
      <vt:lpstr>000003610</vt:lpstr>
      <vt:lpstr>000004524</vt:lpstr>
      <vt:lpstr>000003615</vt:lpstr>
      <vt:lpstr>000000025</vt:lpstr>
      <vt:lpstr>000003666</vt:lpstr>
      <vt:lpstr>000005055</vt:lpstr>
      <vt:lpstr>000000021</vt:lpstr>
      <vt:lpstr>000000021-2</vt:lpstr>
      <vt:lpstr>000000021-3</vt:lpstr>
      <vt:lpstr>000000021-4</vt:lpstr>
      <vt:lpstr>000000022</vt:lpstr>
      <vt:lpstr>000004558</vt:lpstr>
      <vt:lpstr>000003655</vt:lpstr>
      <vt:lpstr>000003708</vt:lpstr>
      <vt:lpstr>000003623</vt:lpstr>
      <vt:lpstr>000003623-1</vt:lpstr>
      <vt:lpstr>000003623-2</vt:lpstr>
      <vt:lpstr>00000362-3</vt:lpstr>
      <vt:lpstr>000003623-4</vt:lpstr>
      <vt:lpstr>000003713</vt:lpstr>
      <vt:lpstr>000003641</vt:lpstr>
      <vt:lpstr>000003617</vt:lpstr>
      <vt:lpstr>000003622</vt:lpstr>
      <vt:lpstr>000004279</vt:lpstr>
      <vt:lpstr>000003612</vt:lpstr>
      <vt:lpstr>000001487 1488</vt:lpstr>
      <vt:lpstr>000004794</vt:lpstr>
      <vt:lpstr>АБ-002599</vt:lpstr>
      <vt:lpstr>АБ-002601</vt:lpstr>
      <vt:lpstr>000003702</vt:lpstr>
      <vt:lpstr>000003651</vt:lpstr>
      <vt:lpstr>000003791</vt:lpstr>
      <vt:lpstr>3653 3654</vt:lpstr>
      <vt:lpstr>000002056</vt:lpstr>
      <vt:lpstr>000003690 -91</vt:lpstr>
      <vt:lpstr>000005113 объектов 4</vt:lpstr>
      <vt:lpstr>000001450-1</vt:lpstr>
      <vt:lpstr>000001450-3</vt:lpstr>
      <vt:lpstr>000001450-4</vt:lpstr>
      <vt:lpstr>000001454-2</vt:lpstr>
      <vt:lpstr>000001456-5</vt:lpstr>
      <vt:lpstr>000001452-6</vt:lpstr>
      <vt:lpstr>00000 1452-7</vt:lpstr>
      <vt:lpstr>000003701 и еще 4 объекта</vt:lpstr>
      <vt:lpstr>000004559</vt:lpstr>
      <vt:lpstr>АБ-000176</vt:lpstr>
      <vt:lpstr>000003272</vt:lpstr>
      <vt:lpstr>000000011</vt:lpstr>
      <vt:lpstr>000001193-1</vt:lpstr>
      <vt:lpstr>000001193-1 (2)</vt:lpstr>
      <vt:lpstr>000001193-1 (3)</vt:lpstr>
      <vt:lpstr>000003631</vt:lpstr>
      <vt:lpstr>000003614-1</vt:lpstr>
      <vt:lpstr>000003614-2</vt:lpstr>
      <vt:lpstr>000003680</vt:lpstr>
      <vt:lpstr>АБ-000186</vt:lpstr>
      <vt:lpstr>000001817</vt:lpstr>
      <vt:lpstr>000000169</vt:lpstr>
      <vt:lpstr>000000175</vt:lpstr>
      <vt:lpstr>000003754</vt:lpstr>
      <vt:lpstr>000000010</vt:lpstr>
      <vt:lpstr>000000164</vt:lpstr>
      <vt:lpstr>000003994</vt:lpstr>
      <vt:lpstr>000003621</vt:lpstr>
      <vt:lpstr>000003645</vt:lpstr>
      <vt:lpstr>000003676</vt:lpstr>
      <vt:lpstr>000004505</vt:lpstr>
      <vt:lpstr>000000019 и 20</vt:lpstr>
      <vt:lpstr>000003608</vt:lpstr>
      <vt:lpstr>000003607</vt:lpstr>
      <vt:lpstr>000003616</vt:lpstr>
      <vt:lpstr>18 -948-947</vt:lpstr>
      <vt:lpstr>00004470</vt:lpstr>
      <vt:lpstr>000004634</vt:lpstr>
      <vt:lpstr>000003626</vt:lpstr>
      <vt:lpstr>000003643</vt:lpstr>
      <vt:lpstr>3627 и 3628</vt:lpstr>
      <vt:lpstr>000003636</vt:lpstr>
      <vt:lpstr>00002584</vt:lpstr>
      <vt:lpstr>000004822</vt:lpstr>
      <vt:lpstr>АБ-002062</vt:lpstr>
      <vt:lpstr>3648и 3649 и 3650</vt:lpstr>
      <vt:lpstr>1491 1492</vt:lpstr>
      <vt:lpstr>000003647</vt:lpstr>
      <vt:lpstr>000004542</vt:lpstr>
      <vt:lpstr>000003625</vt:lpstr>
      <vt:lpstr>000003634</vt:lpstr>
      <vt:lpstr>3716 и 3717</vt:lpstr>
      <vt:lpstr>000003723</vt:lpstr>
      <vt:lpstr>000003722</vt:lpstr>
      <vt:lpstr>3637 и 968-1</vt:lpstr>
      <vt:lpstr>3637 и 968-2</vt:lpstr>
      <vt:lpstr>3637 и 968-3</vt:lpstr>
      <vt:lpstr>3637 и 968-4</vt:lpstr>
      <vt:lpstr>000003667</vt:lpstr>
      <vt:lpstr>000003668</vt:lpstr>
      <vt:lpstr>4546 и 2224</vt:lpstr>
      <vt:lpstr>3672,3673,3674,3675</vt:lpstr>
      <vt:lpstr>2279 и 394</vt:lpstr>
      <vt:lpstr>137,138и 139</vt:lpstr>
      <vt:lpstr>000004032</vt:lpstr>
      <vt:lpstr>4499 и 4500</vt:lpstr>
      <vt:lpstr>745 и 3 и 2</vt:lpstr>
      <vt:lpstr>4333 и 4334 и 4335</vt:lpstr>
      <vt:lpstr>3681</vt:lpstr>
      <vt:lpstr>3710</vt:lpstr>
      <vt:lpstr>3735</vt:lpstr>
      <vt:lpstr>АБ 789</vt:lpstr>
      <vt:lpstr>4124-1</vt:lpstr>
      <vt:lpstr>4124-2</vt:lpstr>
      <vt:lpstr>4124-3</vt:lpstr>
      <vt:lpstr>4124-4</vt:lpstr>
      <vt:lpstr>4125-1</vt:lpstr>
      <vt:lpstr>4125-2</vt:lpstr>
      <vt:lpstr>4126</vt:lpstr>
      <vt:lpstr>4159</vt:lpstr>
      <vt:lpstr>4160</vt:lpstr>
      <vt:lpstr>4161</vt:lpstr>
      <vt:lpstr>4157</vt:lpstr>
      <vt:lpstr>4150</vt:lpstr>
      <vt:lpstr>4770</vt:lpstr>
      <vt:lpstr>4127,4128</vt:lpstr>
      <vt:lpstr>4165,4166,4167</vt:lpstr>
      <vt:lpstr>4168</vt:lpstr>
      <vt:lpstr>АБ 433</vt:lpstr>
      <vt:lpstr>4129, АБ 958 </vt:lpstr>
      <vt:lpstr>4170,4173,4174</vt:lpstr>
      <vt:lpstr>4123</vt:lpstr>
      <vt:lpstr>4130-1</vt:lpstr>
      <vt:lpstr>4130-2</vt:lpstr>
      <vt:lpstr>4130-3</vt:lpstr>
      <vt:lpstr>4130-4</vt:lpstr>
      <vt:lpstr>4668</vt:lpstr>
      <vt:lpstr>АБ 14-1</vt:lpstr>
      <vt:lpstr>АБ 14-2</vt:lpstr>
      <vt:lpstr>АБ 14-3</vt:lpstr>
      <vt:lpstr>4251-1</vt:lpstr>
      <vt:lpstr>4251-2</vt:lpstr>
      <vt:lpstr>4251-3</vt:lpstr>
      <vt:lpstr>АБ 1575-1</vt:lpstr>
      <vt:lpstr>АБ 1575-2</vt:lpstr>
      <vt:lpstr>АБ 1575-3</vt:lpstr>
      <vt:lpstr>4131</vt:lpstr>
      <vt:lpstr>жиры</vt:lpstr>
      <vt:lpstr>жиры!Заголовки_для_печати</vt:lpstr>
      <vt:lpstr>жиры!Область_печати</vt:lpstr>
      <vt:lpstr>ПНВ!Область_печати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2021-05-20T04:46:35Z</dcterms:modified>
  <cp:contentStatus/>
</cp:coreProperties>
</file>